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35" yWindow="-30" windowWidth="16260" windowHeight="12645"/>
  </bookViews>
  <sheets>
    <sheet name="27мо на 2022" sheetId="9" r:id="rId1"/>
    <sheet name="Поселения" sheetId="3" state="hidden" r:id="rId2"/>
    <sheet name="Лист3" sheetId="2" state="hidden" r:id="rId3"/>
    <sheet name="Лист1" sheetId="4" state="hidden" r:id="rId4"/>
    <sheet name="27 мо на 2021" sheetId="5" state="hidden" r:id="rId5"/>
    <sheet name="21 меняя числен" sheetId="6" state="hidden" r:id="rId6"/>
    <sheet name="21 год скрытые ячейки" sheetId="7" state="hidden" r:id="rId7"/>
    <sheet name="округляя для З о БЮДЖ" sheetId="8" state="hidden" r:id="rId8"/>
  </sheets>
  <definedNames>
    <definedName name="_xlnm._FilterDatabase" localSheetId="0" hidden="1">'27мо на 2022'!$A$6:$H$38</definedName>
    <definedName name="_xlnm.Print_Titles" localSheetId="2">Лист3!$6:$9</definedName>
    <definedName name="_xlnm.Print_Titles" localSheetId="1">Поселения!$6:$9</definedName>
    <definedName name="_xlnm.Print_Area" localSheetId="0">'27мо на 2022'!$A$1:$F$39</definedName>
  </definedNames>
  <calcPr calcId="144525"/>
</workbook>
</file>

<file path=xl/calcChain.xml><?xml version="1.0" encoding="utf-8"?>
<calcChain xmlns="http://schemas.openxmlformats.org/spreadsheetml/2006/main">
  <c r="T41" i="8" l="1"/>
  <c r="P41" i="8"/>
  <c r="E41" i="8" l="1"/>
  <c r="D41" i="8"/>
  <c r="F41" i="8" s="1"/>
  <c r="C41" i="8"/>
  <c r="G39" i="8" s="1"/>
  <c r="Q40" i="8"/>
  <c r="R40" i="8" s="1"/>
  <c r="F40" i="8"/>
  <c r="H40" i="8" s="1"/>
  <c r="Q39" i="8"/>
  <c r="AE39" i="8" s="1"/>
  <c r="F39" i="8"/>
  <c r="Q38" i="8"/>
  <c r="R38" i="8" s="1"/>
  <c r="G38" i="8"/>
  <c r="F38" i="8"/>
  <c r="H38" i="8" s="1"/>
  <c r="Q37" i="8"/>
  <c r="AE37" i="8" s="1"/>
  <c r="I37" i="8"/>
  <c r="F37" i="8"/>
  <c r="Q36" i="8"/>
  <c r="R36" i="8" s="1"/>
  <c r="F36" i="8"/>
  <c r="H36" i="8" s="1"/>
  <c r="Q35" i="8"/>
  <c r="AE35" i="8" s="1"/>
  <c r="G35" i="8"/>
  <c r="F35" i="8"/>
  <c r="Q34" i="8"/>
  <c r="AE34" i="8" s="1"/>
  <c r="G34" i="8"/>
  <c r="F34" i="8"/>
  <c r="Q33" i="8"/>
  <c r="R33" i="8" s="1"/>
  <c r="F33" i="8"/>
  <c r="H33" i="8" s="1"/>
  <c r="Q32" i="8"/>
  <c r="AE32" i="8" s="1"/>
  <c r="F32" i="8"/>
  <c r="Q31" i="8"/>
  <c r="AE31" i="8" s="1"/>
  <c r="I31" i="8"/>
  <c r="F31" i="8"/>
  <c r="H31" i="8" s="1"/>
  <c r="Q30" i="8"/>
  <c r="AE30" i="8" s="1"/>
  <c r="F30" i="8"/>
  <c r="H30" i="8" s="1"/>
  <c r="Q29" i="8"/>
  <c r="R29" i="8" s="1"/>
  <c r="G29" i="8"/>
  <c r="F29" i="8"/>
  <c r="Q28" i="8"/>
  <c r="AE28" i="8" s="1"/>
  <c r="I28" i="8"/>
  <c r="G28" i="8"/>
  <c r="F28" i="8"/>
  <c r="H28" i="8" s="1"/>
  <c r="Q27" i="8"/>
  <c r="AE27" i="8" s="1"/>
  <c r="I27" i="8"/>
  <c r="G27" i="8"/>
  <c r="F27" i="8"/>
  <c r="H27" i="8" s="1"/>
  <c r="Q26" i="8"/>
  <c r="R26" i="8" s="1"/>
  <c r="I26" i="8"/>
  <c r="G26" i="8"/>
  <c r="F26" i="8"/>
  <c r="H26" i="8" s="1"/>
  <c r="Q25" i="8"/>
  <c r="R25" i="8" s="1"/>
  <c r="I25" i="8"/>
  <c r="G25" i="8"/>
  <c r="F25" i="8"/>
  <c r="H25" i="8" s="1"/>
  <c r="Q24" i="8"/>
  <c r="R24" i="8" s="1"/>
  <c r="I24" i="8"/>
  <c r="G24" i="8"/>
  <c r="F24" i="8"/>
  <c r="H24" i="8" s="1"/>
  <c r="Q23" i="8"/>
  <c r="R23" i="8" s="1"/>
  <c r="I23" i="8"/>
  <c r="G23" i="8"/>
  <c r="F23" i="8"/>
  <c r="H23" i="8" s="1"/>
  <c r="Q22" i="8"/>
  <c r="R22" i="8" s="1"/>
  <c r="I22" i="8"/>
  <c r="G22" i="8"/>
  <c r="F22" i="8"/>
  <c r="H22" i="8" s="1"/>
  <c r="Q21" i="8"/>
  <c r="AE21" i="8" s="1"/>
  <c r="I21" i="8"/>
  <c r="G21" i="8"/>
  <c r="F21" i="8"/>
  <c r="H21" i="8" s="1"/>
  <c r="Q20" i="8"/>
  <c r="AE20" i="8" s="1"/>
  <c r="I20" i="8"/>
  <c r="G20" i="8"/>
  <c r="F20" i="8"/>
  <c r="Q19" i="8"/>
  <c r="AE19" i="8" s="1"/>
  <c r="I19" i="8"/>
  <c r="G19" i="8"/>
  <c r="F19" i="8"/>
  <c r="H19" i="8" s="1"/>
  <c r="Q18" i="8"/>
  <c r="AE18" i="8" s="1"/>
  <c r="G18" i="8"/>
  <c r="F18" i="8"/>
  <c r="H18" i="8" s="1"/>
  <c r="Q17" i="8"/>
  <c r="R17" i="8" s="1"/>
  <c r="I17" i="8"/>
  <c r="G17" i="8"/>
  <c r="F17" i="8"/>
  <c r="H17" i="8" s="1"/>
  <c r="S17" i="8" s="1"/>
  <c r="Q16" i="8"/>
  <c r="R16" i="8" s="1"/>
  <c r="G16" i="8"/>
  <c r="F16" i="8"/>
  <c r="Q15" i="8"/>
  <c r="AE15" i="8" s="1"/>
  <c r="G15" i="8"/>
  <c r="F15" i="8"/>
  <c r="Q14" i="8"/>
  <c r="R14" i="8" s="1"/>
  <c r="I14" i="8"/>
  <c r="G14" i="8"/>
  <c r="F14" i="8"/>
  <c r="S6" i="8"/>
  <c r="P6" i="8"/>
  <c r="O6" i="8"/>
  <c r="C6" i="8"/>
  <c r="S5" i="8"/>
  <c r="P5" i="8"/>
  <c r="O5" i="8"/>
  <c r="C5" i="8"/>
  <c r="Q14" i="7"/>
  <c r="AD14" i="7" s="1"/>
  <c r="R30" i="8" l="1"/>
  <c r="R39" i="8"/>
  <c r="G33" i="8"/>
  <c r="S22" i="8"/>
  <c r="S23" i="8"/>
  <c r="S24" i="8"/>
  <c r="S25" i="8"/>
  <c r="S26" i="8"/>
  <c r="S27" i="8"/>
  <c r="AF27" i="8" s="1"/>
  <c r="AH27" i="8" s="1"/>
  <c r="G30" i="8"/>
  <c r="G31" i="8"/>
  <c r="G32" i="8"/>
  <c r="G36" i="8"/>
  <c r="G40" i="8"/>
  <c r="R20" i="8"/>
  <c r="R18" i="8"/>
  <c r="AA18" i="8" s="1"/>
  <c r="R15" i="8"/>
  <c r="R19" i="8"/>
  <c r="R21" i="8"/>
  <c r="Z21" i="8" s="1"/>
  <c r="R28" i="8"/>
  <c r="AA28" i="8" s="1"/>
  <c r="R31" i="8"/>
  <c r="AA31" i="8" s="1"/>
  <c r="R34" i="8"/>
  <c r="AA34" i="8" s="1"/>
  <c r="AA14" i="8"/>
  <c r="X17" i="8"/>
  <c r="U17" i="8"/>
  <c r="V17" i="8" s="1"/>
  <c r="X22" i="8"/>
  <c r="U22" i="8"/>
  <c r="X23" i="8"/>
  <c r="U23" i="8"/>
  <c r="V23" i="8" s="1"/>
  <c r="X24" i="8"/>
  <c r="U24" i="8"/>
  <c r="X25" i="8"/>
  <c r="U25" i="8"/>
  <c r="V25" i="8" s="1"/>
  <c r="X26" i="8"/>
  <c r="U26" i="8"/>
  <c r="U27" i="8"/>
  <c r="X27" i="8"/>
  <c r="AA33" i="8"/>
  <c r="AA36" i="8"/>
  <c r="AA38" i="8"/>
  <c r="AA40" i="8"/>
  <c r="AA16" i="8"/>
  <c r="AA17" i="8"/>
  <c r="AB17" i="8" s="1"/>
  <c r="AC17" i="8" s="1"/>
  <c r="AA22" i="8"/>
  <c r="AB22" i="8" s="1"/>
  <c r="AC22" i="8" s="1"/>
  <c r="AA23" i="8"/>
  <c r="AB23" i="8" s="1"/>
  <c r="AC23" i="8" s="1"/>
  <c r="AA24" i="8"/>
  <c r="AB24" i="8" s="1"/>
  <c r="AC24" i="8" s="1"/>
  <c r="AA25" i="8"/>
  <c r="AB25" i="8" s="1"/>
  <c r="AC25" i="8" s="1"/>
  <c r="AA26" i="8"/>
  <c r="AB26" i="8" s="1"/>
  <c r="AC26" i="8" s="1"/>
  <c r="AA29" i="8"/>
  <c r="S15" i="8"/>
  <c r="H14" i="8"/>
  <c r="S14" i="8" s="1"/>
  <c r="H15" i="8"/>
  <c r="H16" i="8"/>
  <c r="S16" i="8" s="1"/>
  <c r="S18" i="8"/>
  <c r="S19" i="8"/>
  <c r="H20" i="8"/>
  <c r="S20" i="8" s="1"/>
  <c r="S21" i="8"/>
  <c r="S28" i="8"/>
  <c r="H29" i="8"/>
  <c r="S29" i="8" s="1"/>
  <c r="S30" i="8"/>
  <c r="S31" i="8"/>
  <c r="H32" i="8"/>
  <c r="S32" i="8" s="1"/>
  <c r="S33" i="8"/>
  <c r="H34" i="8"/>
  <c r="S34" i="8" s="1"/>
  <c r="H35" i="8"/>
  <c r="S35" i="8" s="1"/>
  <c r="S36" i="8"/>
  <c r="H37" i="8"/>
  <c r="S38" i="8"/>
  <c r="H39" i="8"/>
  <c r="S39" i="8" s="1"/>
  <c r="S40" i="8"/>
  <c r="AE14" i="8"/>
  <c r="AE16" i="8"/>
  <c r="Y17" i="8"/>
  <c r="AE17" i="8"/>
  <c r="AF17" i="8" s="1"/>
  <c r="AG17" i="8" s="1"/>
  <c r="Y22" i="8"/>
  <c r="AE22" i="8"/>
  <c r="AF22" i="8" s="1"/>
  <c r="AG22" i="8" s="1"/>
  <c r="Y23" i="8"/>
  <c r="AE23" i="8"/>
  <c r="AF23" i="8" s="1"/>
  <c r="AG23" i="8" s="1"/>
  <c r="Y24" i="8"/>
  <c r="AE24" i="8"/>
  <c r="AF24" i="8" s="1"/>
  <c r="AG24" i="8" s="1"/>
  <c r="Y25" i="8"/>
  <c r="AE25" i="8"/>
  <c r="AF25" i="8" s="1"/>
  <c r="AG25" i="8" s="1"/>
  <c r="Y26" i="8"/>
  <c r="AE26" i="8"/>
  <c r="AF26" i="8" s="1"/>
  <c r="AG26" i="8" s="1"/>
  <c r="AE29" i="8"/>
  <c r="AE33" i="8"/>
  <c r="AE36" i="8"/>
  <c r="AE38" i="8"/>
  <c r="AE40" i="8"/>
  <c r="Q41" i="8"/>
  <c r="AA15" i="8"/>
  <c r="AA19" i="8"/>
  <c r="AA20" i="8"/>
  <c r="R27" i="8"/>
  <c r="AA30" i="8"/>
  <c r="R32" i="8"/>
  <c r="Y32" i="8"/>
  <c r="R35" i="8"/>
  <c r="G37" i="8"/>
  <c r="S37" i="8" s="1"/>
  <c r="R37" i="8"/>
  <c r="AA39" i="8"/>
  <c r="E41" i="7"/>
  <c r="D41" i="7"/>
  <c r="C41" i="7"/>
  <c r="G39" i="7" s="1"/>
  <c r="Q40" i="7"/>
  <c r="F40" i="7"/>
  <c r="Q39" i="7"/>
  <c r="F39" i="7"/>
  <c r="Q38" i="7"/>
  <c r="F38" i="7"/>
  <c r="Q37" i="7"/>
  <c r="I37" i="7"/>
  <c r="F37" i="7"/>
  <c r="Q36" i="7"/>
  <c r="F36" i="7"/>
  <c r="Q35" i="7"/>
  <c r="F35" i="7"/>
  <c r="Q34" i="7"/>
  <c r="F34" i="7"/>
  <c r="Q33" i="7"/>
  <c r="F33" i="7"/>
  <c r="Q32" i="7"/>
  <c r="F32" i="7"/>
  <c r="Q31" i="7"/>
  <c r="I31" i="7"/>
  <c r="F31" i="7"/>
  <c r="Q30" i="7"/>
  <c r="F30" i="7"/>
  <c r="Q29" i="7"/>
  <c r="F29" i="7"/>
  <c r="Q28" i="7"/>
  <c r="I28" i="7"/>
  <c r="F28" i="7"/>
  <c r="Q27" i="7"/>
  <c r="I27" i="7"/>
  <c r="F27" i="7"/>
  <c r="Q26" i="7"/>
  <c r="I26" i="7"/>
  <c r="F26" i="7"/>
  <c r="Q25" i="7"/>
  <c r="I25" i="7"/>
  <c r="F25" i="7"/>
  <c r="Q24" i="7"/>
  <c r="I24" i="7"/>
  <c r="F24" i="7"/>
  <c r="Q23" i="7"/>
  <c r="I23" i="7"/>
  <c r="G23" i="7"/>
  <c r="F23" i="7"/>
  <c r="Q22" i="7"/>
  <c r="I22" i="7"/>
  <c r="G22" i="7"/>
  <c r="F22" i="7"/>
  <c r="Q21" i="7"/>
  <c r="I21" i="7"/>
  <c r="G21" i="7"/>
  <c r="F21" i="7"/>
  <c r="Q20" i="7"/>
  <c r="I20" i="7"/>
  <c r="G20" i="7"/>
  <c r="F20" i="7"/>
  <c r="Q19" i="7"/>
  <c r="I19" i="7"/>
  <c r="G19" i="7"/>
  <c r="F19" i="7"/>
  <c r="Q18" i="7"/>
  <c r="G18" i="7"/>
  <c r="F18" i="7"/>
  <c r="Q17" i="7"/>
  <c r="I17" i="7"/>
  <c r="G17" i="7"/>
  <c r="F17" i="7"/>
  <c r="Q16" i="7"/>
  <c r="G16" i="7"/>
  <c r="F16" i="7"/>
  <c r="Q15" i="7"/>
  <c r="G15" i="7"/>
  <c r="F15" i="7"/>
  <c r="I14" i="7"/>
  <c r="G14" i="7"/>
  <c r="F14" i="7"/>
  <c r="S6" i="7"/>
  <c r="P6" i="7"/>
  <c r="O6" i="7"/>
  <c r="C6" i="7"/>
  <c r="S5" i="7"/>
  <c r="P5" i="7"/>
  <c r="O5" i="7"/>
  <c r="C5" i="7"/>
  <c r="O6" i="6"/>
  <c r="O5" i="6"/>
  <c r="C6" i="6"/>
  <c r="C5" i="6"/>
  <c r="AD29" i="7" l="1"/>
  <c r="AD32" i="7"/>
  <c r="X32" i="7"/>
  <c r="AD40" i="7"/>
  <c r="AD18" i="7"/>
  <c r="AD20" i="7"/>
  <c r="AD21" i="7"/>
  <c r="AD22" i="7"/>
  <c r="AD23" i="7"/>
  <c r="AD24" i="7"/>
  <c r="AD25" i="7"/>
  <c r="AD26" i="7"/>
  <c r="AD27" i="7"/>
  <c r="AD28" i="7"/>
  <c r="AD34" i="7"/>
  <c r="AD36" i="7"/>
  <c r="AD37" i="7"/>
  <c r="AD39" i="7"/>
  <c r="AD19" i="7"/>
  <c r="AD16" i="7"/>
  <c r="AD17" i="7"/>
  <c r="G30" i="7"/>
  <c r="AD31" i="7"/>
  <c r="G33" i="7"/>
  <c r="AD15" i="7"/>
  <c r="G24" i="7"/>
  <c r="G25" i="7"/>
  <c r="G26" i="7"/>
  <c r="G27" i="7"/>
  <c r="G28" i="7"/>
  <c r="G29" i="7"/>
  <c r="AD30" i="7"/>
  <c r="AD33" i="7"/>
  <c r="AD35" i="7"/>
  <c r="G37" i="7"/>
  <c r="AD38" i="7"/>
  <c r="G40" i="7"/>
  <c r="AA21" i="8"/>
  <c r="AH25" i="8"/>
  <c r="AH23" i="8"/>
  <c r="AF34" i="8"/>
  <c r="AG34" i="8" s="1"/>
  <c r="AB34" i="8"/>
  <c r="AC34" i="8" s="1"/>
  <c r="X34" i="8"/>
  <c r="U34" i="8"/>
  <c r="V32" i="8"/>
  <c r="AF32" i="8"/>
  <c r="AG32" i="8" s="1"/>
  <c r="X32" i="8"/>
  <c r="AF20" i="8"/>
  <c r="AG20" i="8" s="1"/>
  <c r="AB20" i="8"/>
  <c r="AC20" i="8" s="1"/>
  <c r="X20" i="8"/>
  <c r="U20" i="8"/>
  <c r="U35" i="8"/>
  <c r="AF35" i="8"/>
  <c r="AH35" i="8" s="1"/>
  <c r="X35" i="8"/>
  <c r="AF29" i="8"/>
  <c r="AG29" i="8" s="1"/>
  <c r="AB29" i="8"/>
  <c r="AC29" i="8" s="1"/>
  <c r="X29" i="8"/>
  <c r="U29" i="8"/>
  <c r="AF16" i="8"/>
  <c r="AG16" i="8" s="1"/>
  <c r="AB16" i="8"/>
  <c r="AC16" i="8" s="1"/>
  <c r="X16" i="8"/>
  <c r="U16" i="8"/>
  <c r="V16" i="8"/>
  <c r="AA37" i="8"/>
  <c r="Z37" i="8"/>
  <c r="AA32" i="8"/>
  <c r="AB32" i="8" s="1"/>
  <c r="Z32" i="8"/>
  <c r="AG27" i="8"/>
  <c r="AA27" i="8"/>
  <c r="AB27" i="8" s="1"/>
  <c r="AC27" i="8" s="1"/>
  <c r="Z27" i="8"/>
  <c r="AF39" i="8"/>
  <c r="AG39" i="8" s="1"/>
  <c r="AB39" i="8"/>
  <c r="AC39" i="8" s="1"/>
  <c r="X39" i="8"/>
  <c r="U39" i="8"/>
  <c r="AF38" i="8"/>
  <c r="AG38" i="8" s="1"/>
  <c r="AB38" i="8"/>
  <c r="AC38" i="8" s="1"/>
  <c r="X38" i="8"/>
  <c r="U38" i="8"/>
  <c r="AF36" i="8"/>
  <c r="AG36" i="8" s="1"/>
  <c r="AB36" i="8"/>
  <c r="AC36" i="8" s="1"/>
  <c r="X36" i="8"/>
  <c r="U36" i="8"/>
  <c r="V36" i="8"/>
  <c r="AF21" i="8"/>
  <c r="AB21" i="8"/>
  <c r="AC21" i="8" s="1"/>
  <c r="X21" i="8"/>
  <c r="U21" i="8"/>
  <c r="AF14" i="8"/>
  <c r="AG14" i="8" s="1"/>
  <c r="AB14" i="8"/>
  <c r="AC14" i="8" s="1"/>
  <c r="X14" i="8"/>
  <c r="U14" i="8"/>
  <c r="V14" i="8" s="1"/>
  <c r="S41" i="8"/>
  <c r="AF15" i="8"/>
  <c r="AG15" i="8" s="1"/>
  <c r="AB15" i="8"/>
  <c r="AC15" i="8" s="1"/>
  <c r="X15" i="8"/>
  <c r="U15" i="8"/>
  <c r="U37" i="8"/>
  <c r="AF37" i="8"/>
  <c r="AH37" i="8" s="1"/>
  <c r="AB37" i="8"/>
  <c r="AC37" i="8" s="1"/>
  <c r="X37" i="8"/>
  <c r="R41" i="8"/>
  <c r="AE41" i="8"/>
  <c r="AF40" i="8"/>
  <c r="AG40" i="8" s="1"/>
  <c r="AB40" i="8"/>
  <c r="AC40" i="8" s="1"/>
  <c r="X40" i="8"/>
  <c r="U40" i="8"/>
  <c r="V40" i="8" s="1"/>
  <c r="AF33" i="8"/>
  <c r="AG33" i="8" s="1"/>
  <c r="AB33" i="8"/>
  <c r="AC33" i="8" s="1"/>
  <c r="X33" i="8"/>
  <c r="U33" i="8"/>
  <c r="AF31" i="8"/>
  <c r="AG31" i="8" s="1"/>
  <c r="AB31" i="8"/>
  <c r="AC31" i="8" s="1"/>
  <c r="X31" i="8"/>
  <c r="U31" i="8"/>
  <c r="AF30" i="8"/>
  <c r="AG30" i="8" s="1"/>
  <c r="AB30" i="8"/>
  <c r="AC30" i="8" s="1"/>
  <c r="X30" i="8"/>
  <c r="U30" i="8"/>
  <c r="AF28" i="8"/>
  <c r="AG28" i="8" s="1"/>
  <c r="AB28" i="8"/>
  <c r="AC28" i="8" s="1"/>
  <c r="X28" i="8"/>
  <c r="U28" i="8"/>
  <c r="AF19" i="8"/>
  <c r="AG19" i="8" s="1"/>
  <c r="AB19" i="8"/>
  <c r="AC19" i="8" s="1"/>
  <c r="X19" i="8"/>
  <c r="U19" i="8"/>
  <c r="AF18" i="8"/>
  <c r="AG18" i="8" s="1"/>
  <c r="AB18" i="8"/>
  <c r="AC18" i="8" s="1"/>
  <c r="X18" i="8"/>
  <c r="U18" i="8"/>
  <c r="AD26" i="8"/>
  <c r="AD24" i="8"/>
  <c r="AD22" i="8"/>
  <c r="AH17" i="8"/>
  <c r="Y27" i="8"/>
  <c r="Z25" i="8"/>
  <c r="Z23" i="8"/>
  <c r="Z17" i="8"/>
  <c r="V26" i="8"/>
  <c r="AD25" i="8"/>
  <c r="V24" i="8"/>
  <c r="AD23" i="8"/>
  <c r="V22" i="8"/>
  <c r="AD17" i="8"/>
  <c r="AA35" i="8"/>
  <c r="AB35" i="8" s="1"/>
  <c r="AC35" i="8" s="1"/>
  <c r="Z35" i="8"/>
  <c r="R31" i="7"/>
  <c r="R18" i="7"/>
  <c r="R22" i="7"/>
  <c r="R26" i="7"/>
  <c r="G35" i="7"/>
  <c r="G31" i="7"/>
  <c r="G32" i="7"/>
  <c r="G34" i="7"/>
  <c r="G36" i="7"/>
  <c r="G38" i="7"/>
  <c r="R16" i="7"/>
  <c r="R17" i="7"/>
  <c r="R19" i="7"/>
  <c r="R23" i="7"/>
  <c r="R27" i="7"/>
  <c r="R29" i="7"/>
  <c r="R33" i="7"/>
  <c r="R36" i="7"/>
  <c r="R37" i="7"/>
  <c r="R39" i="7"/>
  <c r="R15" i="7"/>
  <c r="R21" i="7"/>
  <c r="R25" i="7"/>
  <c r="R30" i="7"/>
  <c r="R32" i="7"/>
  <c r="R34" i="7"/>
  <c r="R38" i="7"/>
  <c r="R40" i="7"/>
  <c r="R20" i="7"/>
  <c r="R24" i="7"/>
  <c r="R28" i="7"/>
  <c r="R35" i="7"/>
  <c r="F41" i="7"/>
  <c r="H16" i="7" s="1"/>
  <c r="S16" i="7" s="1"/>
  <c r="Q41" i="7"/>
  <c r="H40" i="7"/>
  <c r="S40" i="7" s="1"/>
  <c r="R14" i="7"/>
  <c r="AE16" i="7" l="1"/>
  <c r="W16" i="7"/>
  <c r="Z20" i="7"/>
  <c r="Z32" i="7"/>
  <c r="Z15" i="7"/>
  <c r="Z33" i="7"/>
  <c r="Z19" i="7"/>
  <c r="Z31" i="7"/>
  <c r="Z35" i="7"/>
  <c r="Y35" i="7"/>
  <c r="Z39" i="7"/>
  <c r="Z29" i="7"/>
  <c r="Z17" i="7"/>
  <c r="Z26" i="7"/>
  <c r="Z14" i="7"/>
  <c r="Y27" i="7"/>
  <c r="Z27" i="7"/>
  <c r="Z22" i="7"/>
  <c r="AE40" i="7"/>
  <c r="AF40" i="7" s="1"/>
  <c r="W40" i="7"/>
  <c r="Z40" i="7"/>
  <c r="AA40" i="7" s="1"/>
  <c r="AB40" i="7" s="1"/>
  <c r="Z30" i="7"/>
  <c r="H17" i="7"/>
  <c r="S17" i="7" s="1"/>
  <c r="Z28" i="7"/>
  <c r="Z38" i="7"/>
  <c r="Z25" i="7"/>
  <c r="Z37" i="7"/>
  <c r="Y37" i="7"/>
  <c r="AF16" i="7"/>
  <c r="Z16" i="7"/>
  <c r="AA16" i="7" s="1"/>
  <c r="AB16" i="7" s="1"/>
  <c r="AD41" i="7"/>
  <c r="Z24" i="7"/>
  <c r="Z34" i="7"/>
  <c r="Z21" i="7"/>
  <c r="Y21" i="7"/>
  <c r="Z36" i="7"/>
  <c r="Z23" i="7"/>
  <c r="Z18" i="7"/>
  <c r="C38" i="9"/>
  <c r="AG35" i="8"/>
  <c r="AH32" i="8"/>
  <c r="AH22" i="8"/>
  <c r="Z22" i="8"/>
  <c r="AH24" i="8"/>
  <c r="Z24" i="8"/>
  <c r="AH26" i="8"/>
  <c r="Z26" i="8"/>
  <c r="AD18" i="8"/>
  <c r="Y18" i="8"/>
  <c r="AD28" i="8"/>
  <c r="Y28" i="8"/>
  <c r="AD31" i="8"/>
  <c r="Y31" i="8"/>
  <c r="AD33" i="8"/>
  <c r="Y33" i="8"/>
  <c r="AH40" i="8"/>
  <c r="Z40" i="8"/>
  <c r="AA41" i="8"/>
  <c r="AD37" i="8"/>
  <c r="Y37" i="8"/>
  <c r="AH14" i="8"/>
  <c r="Z14" i="8"/>
  <c r="U41" i="8"/>
  <c r="AD14" i="8"/>
  <c r="Y14" i="8"/>
  <c r="AD21" i="8"/>
  <c r="Y21" i="8"/>
  <c r="AH36" i="8"/>
  <c r="Z36" i="8"/>
  <c r="AD38" i="8"/>
  <c r="Y38" i="8"/>
  <c r="AD39" i="8"/>
  <c r="Y39" i="8"/>
  <c r="AH16" i="8"/>
  <c r="Z16" i="8"/>
  <c r="AD29" i="8"/>
  <c r="Y29" i="8"/>
  <c r="AD20" i="8"/>
  <c r="Y20" i="8"/>
  <c r="AD32" i="8"/>
  <c r="AC32" i="8"/>
  <c r="AD19" i="8"/>
  <c r="Y19" i="8"/>
  <c r="AD30" i="8"/>
  <c r="Y30" i="8"/>
  <c r="AD40" i="8"/>
  <c r="Y40" i="8"/>
  <c r="AD15" i="8"/>
  <c r="Y15" i="8"/>
  <c r="AF41" i="8"/>
  <c r="AB41" i="8"/>
  <c r="X41" i="8"/>
  <c r="S43" i="8"/>
  <c r="AH21" i="8"/>
  <c r="AG21" i="8"/>
  <c r="AD36" i="8"/>
  <c r="Y36" i="8"/>
  <c r="AD16" i="8"/>
  <c r="Y16" i="8"/>
  <c r="AD35" i="8"/>
  <c r="Y35" i="8"/>
  <c r="AD34" i="8"/>
  <c r="Y34" i="8"/>
  <c r="V18" i="8"/>
  <c r="V28" i="8"/>
  <c r="V31" i="8"/>
  <c r="V39" i="8"/>
  <c r="V20" i="8"/>
  <c r="AD27" i="8"/>
  <c r="V19" i="8"/>
  <c r="V30" i="8"/>
  <c r="V33" i="8"/>
  <c r="V15" i="8"/>
  <c r="V38" i="8"/>
  <c r="AG37" i="8"/>
  <c r="V29" i="8"/>
  <c r="V34" i="8"/>
  <c r="S35" i="7"/>
  <c r="H25" i="7"/>
  <c r="S25" i="7" s="1"/>
  <c r="H29" i="7"/>
  <c r="S29" i="7" s="1"/>
  <c r="H21" i="7"/>
  <c r="S21" i="7" s="1"/>
  <c r="H35" i="7"/>
  <c r="H27" i="7"/>
  <c r="S27" i="7" s="1"/>
  <c r="H23" i="7"/>
  <c r="S23" i="7" s="1"/>
  <c r="H19" i="7"/>
  <c r="S19" i="7" s="1"/>
  <c r="R41" i="7"/>
  <c r="H37" i="7"/>
  <c r="H34" i="7"/>
  <c r="S34" i="7" s="1"/>
  <c r="H30" i="7"/>
  <c r="S30" i="7" s="1"/>
  <c r="H28" i="7"/>
  <c r="S28" i="7" s="1"/>
  <c r="H20" i="7"/>
  <c r="S20" i="7" s="1"/>
  <c r="H15" i="7"/>
  <c r="S15" i="7" s="1"/>
  <c r="H39" i="7"/>
  <c r="S39" i="7" s="1"/>
  <c r="H33" i="7"/>
  <c r="H31" i="7"/>
  <c r="S31" i="7" s="1"/>
  <c r="H36" i="7"/>
  <c r="S36" i="7" s="1"/>
  <c r="H32" i="7"/>
  <c r="S32" i="7" s="1"/>
  <c r="H18" i="7"/>
  <c r="S18" i="7" s="1"/>
  <c r="H38" i="7"/>
  <c r="S38" i="7" s="1"/>
  <c r="H24" i="7"/>
  <c r="S24" i="7" s="1"/>
  <c r="H14" i="7"/>
  <c r="S14" i="7" s="1"/>
  <c r="H26" i="7"/>
  <c r="S26" i="7" s="1"/>
  <c r="H22" i="7"/>
  <c r="S22" i="7" s="1"/>
  <c r="T23" i="7"/>
  <c r="T18" i="7"/>
  <c r="T28" i="7"/>
  <c r="T16" i="7"/>
  <c r="T40" i="7"/>
  <c r="T25" i="7"/>
  <c r="T17" i="7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14" i="6"/>
  <c r="R6" i="6"/>
  <c r="R5" i="6"/>
  <c r="N6" i="6"/>
  <c r="N5" i="6"/>
  <c r="AE36" i="7" l="1"/>
  <c r="AF36" i="7" s="1"/>
  <c r="AA36" i="7"/>
  <c r="AB36" i="7" s="1"/>
  <c r="W36" i="7"/>
  <c r="W34" i="7"/>
  <c r="AE34" i="7"/>
  <c r="AF34" i="7" s="1"/>
  <c r="AA34" i="7"/>
  <c r="AB34" i="7" s="1"/>
  <c r="AC40" i="7"/>
  <c r="X40" i="7"/>
  <c r="U18" i="7"/>
  <c r="X18" i="7"/>
  <c r="W14" i="7"/>
  <c r="AA14" i="7"/>
  <c r="AB14" i="7" s="1"/>
  <c r="AE14" i="7"/>
  <c r="AF14" i="7" s="1"/>
  <c r="AE32" i="7"/>
  <c r="AF32" i="7" s="1"/>
  <c r="AA32" i="7"/>
  <c r="W32" i="7"/>
  <c r="AE39" i="7"/>
  <c r="AF39" i="7" s="1"/>
  <c r="W39" i="7"/>
  <c r="AA39" i="7"/>
  <c r="AB39" i="7" s="1"/>
  <c r="AA30" i="7"/>
  <c r="AB30" i="7" s="1"/>
  <c r="W30" i="7"/>
  <c r="AE30" i="7"/>
  <c r="AF30" i="7" s="1"/>
  <c r="AE19" i="7"/>
  <c r="AF19" i="7" s="1"/>
  <c r="AA19" i="7"/>
  <c r="AB19" i="7" s="1"/>
  <c r="W19" i="7"/>
  <c r="AE21" i="7"/>
  <c r="AA21" i="7"/>
  <c r="AB21" i="7" s="1"/>
  <c r="W21" i="7"/>
  <c r="T21" i="7"/>
  <c r="AE35" i="7"/>
  <c r="AA35" i="7"/>
  <c r="AB35" i="7" s="1"/>
  <c r="W35" i="7"/>
  <c r="U16" i="7"/>
  <c r="AC16" i="7"/>
  <c r="X16" i="7"/>
  <c r="X23" i="7"/>
  <c r="AE24" i="7"/>
  <c r="AF24" i="7" s="1"/>
  <c r="AA24" i="7"/>
  <c r="AB24" i="7" s="1"/>
  <c r="W24" i="7"/>
  <c r="AE15" i="7"/>
  <c r="AF15" i="7" s="1"/>
  <c r="AA15" i="7"/>
  <c r="AB15" i="7" s="1"/>
  <c r="W15" i="7"/>
  <c r="AE23" i="7"/>
  <c r="AF23" i="7" s="1"/>
  <c r="AA23" i="7"/>
  <c r="AB23" i="7" s="1"/>
  <c r="W23" i="7"/>
  <c r="AE29" i="7"/>
  <c r="AF29" i="7" s="1"/>
  <c r="AA29" i="7"/>
  <c r="AB29" i="7" s="1"/>
  <c r="W29" i="7"/>
  <c r="AE17" i="7"/>
  <c r="AF17" i="7" s="1"/>
  <c r="AA17" i="7"/>
  <c r="AB17" i="7" s="1"/>
  <c r="W17" i="7"/>
  <c r="U17" i="7"/>
  <c r="AC17" i="7"/>
  <c r="X17" i="7"/>
  <c r="AE38" i="7"/>
  <c r="AF38" i="7" s="1"/>
  <c r="W38" i="7"/>
  <c r="AA38" i="7"/>
  <c r="AB38" i="7" s="1"/>
  <c r="AE20" i="7"/>
  <c r="AF20" i="7" s="1"/>
  <c r="W20" i="7"/>
  <c r="AA20" i="7"/>
  <c r="AB20" i="7" s="1"/>
  <c r="AE27" i="7"/>
  <c r="AA27" i="7"/>
  <c r="AB27" i="7" s="1"/>
  <c r="W27" i="7"/>
  <c r="T27" i="7"/>
  <c r="T24" i="7"/>
  <c r="AE22" i="7"/>
  <c r="AF22" i="7" s="1"/>
  <c r="AA22" i="7"/>
  <c r="AB22" i="7" s="1"/>
  <c r="W22" i="7"/>
  <c r="AE31" i="7"/>
  <c r="AF31" i="7" s="1"/>
  <c r="W31" i="7"/>
  <c r="AA31" i="7"/>
  <c r="AB31" i="7" s="1"/>
  <c r="X25" i="7"/>
  <c r="X28" i="7"/>
  <c r="W26" i="7"/>
  <c r="AE26" i="7"/>
  <c r="AF26" i="7" s="1"/>
  <c r="AA26" i="7"/>
  <c r="AB26" i="7" s="1"/>
  <c r="W18" i="7"/>
  <c r="AE18" i="7"/>
  <c r="AF18" i="7" s="1"/>
  <c r="AA18" i="7"/>
  <c r="AB18" i="7" s="1"/>
  <c r="AE28" i="7"/>
  <c r="AF28" i="7" s="1"/>
  <c r="W28" i="7"/>
  <c r="AA28" i="7"/>
  <c r="AB28" i="7" s="1"/>
  <c r="Z41" i="7"/>
  <c r="AE25" i="7"/>
  <c r="AF25" i="7" s="1"/>
  <c r="AA25" i="7"/>
  <c r="AB25" i="7" s="1"/>
  <c r="W25" i="7"/>
  <c r="AH29" i="8"/>
  <c r="Z29" i="8"/>
  <c r="AH38" i="8"/>
  <c r="Z38" i="8"/>
  <c r="AH33" i="8"/>
  <c r="Z33" i="8"/>
  <c r="AH19" i="8"/>
  <c r="Z19" i="8"/>
  <c r="AH20" i="8"/>
  <c r="Z20" i="8"/>
  <c r="AH31" i="8"/>
  <c r="Z31" i="8"/>
  <c r="AH18" i="8"/>
  <c r="Z18" i="8"/>
  <c r="AH34" i="8"/>
  <c r="Z34" i="8"/>
  <c r="AH15" i="8"/>
  <c r="Z15" i="8"/>
  <c r="AH30" i="8"/>
  <c r="Z30" i="8"/>
  <c r="AH39" i="8"/>
  <c r="Z39" i="8"/>
  <c r="AH28" i="8"/>
  <c r="Z28" i="8"/>
  <c r="AC41" i="8"/>
  <c r="AD41" i="8"/>
  <c r="Y41" i="8"/>
  <c r="AA42" i="8"/>
  <c r="AB43" i="8" s="1"/>
  <c r="AG41" i="8"/>
  <c r="AE42" i="8"/>
  <c r="AE43" i="8" s="1"/>
  <c r="V41" i="8"/>
  <c r="S37" i="7"/>
  <c r="S33" i="7"/>
  <c r="T29" i="7"/>
  <c r="T38" i="7"/>
  <c r="T35" i="7"/>
  <c r="T31" i="7"/>
  <c r="T20" i="7"/>
  <c r="T15" i="7"/>
  <c r="T33" i="7"/>
  <c r="T26" i="7"/>
  <c r="T34" i="7"/>
  <c r="T36" i="7"/>
  <c r="T22" i="7"/>
  <c r="T30" i="7"/>
  <c r="T39" i="7"/>
  <c r="U32" i="7"/>
  <c r="T19" i="7"/>
  <c r="T14" i="7"/>
  <c r="U31" i="7"/>
  <c r="U38" i="7"/>
  <c r="U25" i="7"/>
  <c r="U40" i="7"/>
  <c r="U22" i="7"/>
  <c r="U34" i="7"/>
  <c r="U19" i="7"/>
  <c r="U20" i="7"/>
  <c r="U24" i="7"/>
  <c r="U28" i="7"/>
  <c r="U23" i="7"/>
  <c r="I17" i="6"/>
  <c r="I19" i="6"/>
  <c r="I20" i="6"/>
  <c r="I21" i="6"/>
  <c r="I22" i="6"/>
  <c r="I23" i="6"/>
  <c r="I24" i="6"/>
  <c r="I25" i="6"/>
  <c r="I26" i="6"/>
  <c r="I27" i="6"/>
  <c r="I28" i="6"/>
  <c r="I31" i="6"/>
  <c r="I37" i="6"/>
  <c r="I14" i="6"/>
  <c r="AG28" i="7" l="1"/>
  <c r="Y28" i="7"/>
  <c r="AG19" i="7"/>
  <c r="Y19" i="7"/>
  <c r="AG25" i="7"/>
  <c r="Y25" i="7"/>
  <c r="AC19" i="7"/>
  <c r="X19" i="7"/>
  <c r="AC22" i="7"/>
  <c r="X22" i="7"/>
  <c r="X33" i="7"/>
  <c r="AC35" i="7"/>
  <c r="X35" i="7"/>
  <c r="AE37" i="7"/>
  <c r="AA37" i="7"/>
  <c r="AB37" i="7" s="1"/>
  <c r="W37" i="7"/>
  <c r="T37" i="7"/>
  <c r="AC28" i="7"/>
  <c r="AC32" i="7"/>
  <c r="AB32" i="7"/>
  <c r="AG24" i="7"/>
  <c r="Y24" i="7"/>
  <c r="AG34" i="7"/>
  <c r="Y34" i="7"/>
  <c r="AG38" i="7"/>
  <c r="Y38" i="7"/>
  <c r="AG32" i="7"/>
  <c r="Y32" i="7"/>
  <c r="AC36" i="7"/>
  <c r="X36" i="7"/>
  <c r="AC15" i="7"/>
  <c r="X15" i="7"/>
  <c r="AC38" i="7"/>
  <c r="X38" i="7"/>
  <c r="AC24" i="7"/>
  <c r="X24" i="7"/>
  <c r="AG27" i="7"/>
  <c r="AF27" i="7"/>
  <c r="AG35" i="7"/>
  <c r="AF35" i="7"/>
  <c r="AG21" i="7"/>
  <c r="AF21" i="7"/>
  <c r="AG22" i="7"/>
  <c r="Y22" i="7"/>
  <c r="AC34" i="7"/>
  <c r="X34" i="7"/>
  <c r="AC25" i="7"/>
  <c r="AC27" i="7"/>
  <c r="X27" i="7"/>
  <c r="AG17" i="7"/>
  <c r="Y17" i="7"/>
  <c r="AG16" i="7"/>
  <c r="Y16" i="7"/>
  <c r="AC21" i="7"/>
  <c r="X21" i="7"/>
  <c r="AC18" i="7"/>
  <c r="AG20" i="7"/>
  <c r="Y20" i="7"/>
  <c r="AG31" i="7"/>
  <c r="Y31" i="7"/>
  <c r="U39" i="7"/>
  <c r="AC39" i="7"/>
  <c r="X39" i="7"/>
  <c r="AC20" i="7"/>
  <c r="X20" i="7"/>
  <c r="AC29" i="7"/>
  <c r="X29" i="7"/>
  <c r="AG23" i="7"/>
  <c r="Y23" i="7"/>
  <c r="U33" i="7"/>
  <c r="AG40" i="7"/>
  <c r="Y40" i="7"/>
  <c r="AC14" i="7"/>
  <c r="X14" i="7"/>
  <c r="U30" i="7"/>
  <c r="AC30" i="7"/>
  <c r="X30" i="7"/>
  <c r="AC26" i="7"/>
  <c r="X26" i="7"/>
  <c r="AC31" i="7"/>
  <c r="X31" i="7"/>
  <c r="AE33" i="7"/>
  <c r="AF33" i="7" s="1"/>
  <c r="AA33" i="7"/>
  <c r="AB33" i="7" s="1"/>
  <c r="W33" i="7"/>
  <c r="AC23" i="7"/>
  <c r="AG18" i="7"/>
  <c r="Y18" i="7"/>
  <c r="AH41" i="8"/>
  <c r="Z41" i="8"/>
  <c r="AF43" i="8"/>
  <c r="AA43" i="8"/>
  <c r="U15" i="7"/>
  <c r="U29" i="7"/>
  <c r="S41" i="7"/>
  <c r="U36" i="7"/>
  <c r="U26" i="7"/>
  <c r="T41" i="7"/>
  <c r="U14" i="7"/>
  <c r="E41" i="6"/>
  <c r="D41" i="6"/>
  <c r="C41" i="6"/>
  <c r="G37" i="6" s="1"/>
  <c r="P40" i="6"/>
  <c r="Q40" i="6" s="1"/>
  <c r="P39" i="6"/>
  <c r="Q39" i="6" s="1"/>
  <c r="P38" i="6"/>
  <c r="Q38" i="6" s="1"/>
  <c r="P37" i="6"/>
  <c r="Q37" i="6" s="1"/>
  <c r="P36" i="6"/>
  <c r="Q36" i="6" s="1"/>
  <c r="P35" i="6"/>
  <c r="Q35" i="6" s="1"/>
  <c r="P34" i="6"/>
  <c r="Q34" i="6" s="1"/>
  <c r="P33" i="6"/>
  <c r="Q33" i="6" s="1"/>
  <c r="P32" i="6"/>
  <c r="Q32" i="6" s="1"/>
  <c r="P31" i="6"/>
  <c r="Q31" i="6" s="1"/>
  <c r="P30" i="6"/>
  <c r="Q30" i="6" s="1"/>
  <c r="P29" i="6"/>
  <c r="Q29" i="6" s="1"/>
  <c r="P28" i="6"/>
  <c r="Q28" i="6" s="1"/>
  <c r="P27" i="6"/>
  <c r="Q27" i="6" s="1"/>
  <c r="P26" i="6"/>
  <c r="Q26" i="6" s="1"/>
  <c r="P25" i="6"/>
  <c r="Q25" i="6" s="1"/>
  <c r="P24" i="6"/>
  <c r="Q24" i="6" s="1"/>
  <c r="P23" i="6"/>
  <c r="Q23" i="6" s="1"/>
  <c r="P22" i="6"/>
  <c r="Q22" i="6" s="1"/>
  <c r="G22" i="6"/>
  <c r="P21" i="6"/>
  <c r="Q21" i="6" s="1"/>
  <c r="P20" i="6"/>
  <c r="Q20" i="6" s="1"/>
  <c r="P19" i="6"/>
  <c r="Q19" i="6" s="1"/>
  <c r="P18" i="6"/>
  <c r="Q18" i="6" s="1"/>
  <c r="P17" i="6"/>
  <c r="Q17" i="6" s="1"/>
  <c r="P16" i="6"/>
  <c r="Q16" i="6" s="1"/>
  <c r="P15" i="6"/>
  <c r="Q15" i="6" s="1"/>
  <c r="G15" i="6"/>
  <c r="P14" i="6"/>
  <c r="I13" i="5"/>
  <c r="P13" i="5"/>
  <c r="P14" i="5"/>
  <c r="P15" i="5"/>
  <c r="I16" i="5"/>
  <c r="P16" i="5"/>
  <c r="P17" i="5"/>
  <c r="I18" i="5"/>
  <c r="P18" i="5"/>
  <c r="I19" i="5"/>
  <c r="P19" i="5"/>
  <c r="I20" i="5"/>
  <c r="P20" i="5"/>
  <c r="I21" i="5"/>
  <c r="P21" i="5"/>
  <c r="I22" i="5"/>
  <c r="P22" i="5"/>
  <c r="I23" i="5"/>
  <c r="P23" i="5"/>
  <c r="I24" i="5"/>
  <c r="P24" i="5"/>
  <c r="I25" i="5"/>
  <c r="P25" i="5"/>
  <c r="I26" i="5"/>
  <c r="P26" i="5"/>
  <c r="I27" i="5"/>
  <c r="P27" i="5"/>
  <c r="P28" i="5"/>
  <c r="I29" i="5"/>
  <c r="P29" i="5"/>
  <c r="I30" i="5"/>
  <c r="P30" i="5"/>
  <c r="P31" i="5"/>
  <c r="P32" i="5"/>
  <c r="P33" i="5"/>
  <c r="P34" i="5"/>
  <c r="P35" i="5"/>
  <c r="I36" i="5"/>
  <c r="P36" i="5"/>
  <c r="P37" i="5"/>
  <c r="P38" i="5"/>
  <c r="P39" i="5"/>
  <c r="C40" i="5"/>
  <c r="G14" i="5" s="1"/>
  <c r="D40" i="5"/>
  <c r="E40" i="5"/>
  <c r="F40" i="5"/>
  <c r="H13" i="5" s="1"/>
  <c r="C17" i="4"/>
  <c r="C35" i="4" s="1"/>
  <c r="AG36" i="7" l="1"/>
  <c r="Y36" i="7"/>
  <c r="AG30" i="7"/>
  <c r="Y30" i="7"/>
  <c r="AG14" i="7"/>
  <c r="Y14" i="7"/>
  <c r="Z42" i="7"/>
  <c r="Z43" i="7" s="1"/>
  <c r="AE41" i="7"/>
  <c r="AF41" i="7" s="1"/>
  <c r="AA41" i="7"/>
  <c r="AB41" i="7" s="1"/>
  <c r="W41" i="7"/>
  <c r="AG33" i="7"/>
  <c r="Y33" i="7"/>
  <c r="AG37" i="7"/>
  <c r="AF37" i="7"/>
  <c r="AC33" i="7"/>
  <c r="AC41" i="7"/>
  <c r="X41" i="7"/>
  <c r="AG29" i="7"/>
  <c r="Y29" i="7"/>
  <c r="AG39" i="7"/>
  <c r="Y39" i="7"/>
  <c r="AC37" i="7"/>
  <c r="X37" i="7"/>
  <c r="Q14" i="6"/>
  <c r="P41" i="6"/>
  <c r="Q41" i="6" s="1"/>
  <c r="G31" i="6"/>
  <c r="F41" i="6"/>
  <c r="H15" i="6" s="1"/>
  <c r="R15" i="6" s="1"/>
  <c r="AG26" i="7"/>
  <c r="Y26" i="7"/>
  <c r="AG15" i="7"/>
  <c r="Y15" i="7"/>
  <c r="S43" i="7"/>
  <c r="U41" i="7"/>
  <c r="H22" i="6"/>
  <c r="R22" i="6" s="1"/>
  <c r="H17" i="6"/>
  <c r="H18" i="6"/>
  <c r="H21" i="6"/>
  <c r="H24" i="6"/>
  <c r="H33" i="6"/>
  <c r="H34" i="6"/>
  <c r="H36" i="6"/>
  <c r="H37" i="6"/>
  <c r="R37" i="6" s="1"/>
  <c r="H23" i="6"/>
  <c r="H27" i="6"/>
  <c r="H29" i="6"/>
  <c r="H30" i="6"/>
  <c r="H38" i="6"/>
  <c r="H39" i="6"/>
  <c r="G17" i="6"/>
  <c r="G26" i="6"/>
  <c r="G39" i="6"/>
  <c r="G16" i="6"/>
  <c r="G20" i="6"/>
  <c r="G24" i="6"/>
  <c r="G28" i="6"/>
  <c r="G38" i="6"/>
  <c r="G40" i="6"/>
  <c r="G14" i="6"/>
  <c r="G18" i="6"/>
  <c r="G19" i="6"/>
  <c r="G21" i="6"/>
  <c r="G23" i="6"/>
  <c r="G25" i="6"/>
  <c r="G27" i="6"/>
  <c r="G29" i="6"/>
  <c r="G30" i="6"/>
  <c r="G32" i="6"/>
  <c r="G33" i="6"/>
  <c r="G34" i="6"/>
  <c r="G35" i="6"/>
  <c r="G36" i="6"/>
  <c r="H39" i="5"/>
  <c r="H38" i="5"/>
  <c r="H37" i="5"/>
  <c r="G36" i="5"/>
  <c r="G35" i="5"/>
  <c r="G34" i="5"/>
  <c r="G33" i="5"/>
  <c r="G32" i="5"/>
  <c r="G31" i="5"/>
  <c r="H30" i="5"/>
  <c r="G29" i="5"/>
  <c r="G28" i="5"/>
  <c r="H27" i="5"/>
  <c r="G26" i="5"/>
  <c r="H25" i="5"/>
  <c r="G24" i="5"/>
  <c r="H23" i="5"/>
  <c r="G22" i="5"/>
  <c r="H21" i="5"/>
  <c r="G20" i="5"/>
  <c r="H19" i="5"/>
  <c r="G18" i="5"/>
  <c r="G17" i="5"/>
  <c r="H16" i="5"/>
  <c r="H15" i="5"/>
  <c r="H14" i="5"/>
  <c r="Q14" i="5" s="1"/>
  <c r="G13" i="5"/>
  <c r="Q13" i="5" s="1"/>
  <c r="G39" i="5"/>
  <c r="G38" i="5"/>
  <c r="Q38" i="5" s="1"/>
  <c r="G37" i="5"/>
  <c r="H36" i="5"/>
  <c r="H35" i="5"/>
  <c r="H34" i="5"/>
  <c r="H33" i="5"/>
  <c r="H32" i="5"/>
  <c r="H31" i="5"/>
  <c r="G30" i="5"/>
  <c r="Q30" i="5" s="1"/>
  <c r="H29" i="5"/>
  <c r="H28" i="5"/>
  <c r="G27" i="5"/>
  <c r="H26" i="5"/>
  <c r="G25" i="5"/>
  <c r="H24" i="5"/>
  <c r="G23" i="5"/>
  <c r="H22" i="5"/>
  <c r="G21" i="5"/>
  <c r="H20" i="5"/>
  <c r="G19" i="5"/>
  <c r="H18" i="5"/>
  <c r="H17" i="5"/>
  <c r="G16" i="5"/>
  <c r="G15" i="5"/>
  <c r="H28" i="6" l="1"/>
  <c r="H19" i="6"/>
  <c r="Q31" i="5"/>
  <c r="Q35" i="5"/>
  <c r="H40" i="6"/>
  <c r="R40" i="6" s="1"/>
  <c r="H14" i="6"/>
  <c r="H26" i="6"/>
  <c r="AG41" i="7"/>
  <c r="Y41" i="7"/>
  <c r="Q16" i="5"/>
  <c r="Q17" i="5"/>
  <c r="Q29" i="5"/>
  <c r="Q33" i="5"/>
  <c r="R14" i="6"/>
  <c r="Y14" i="6" s="1"/>
  <c r="X14" i="6" s="1"/>
  <c r="R26" i="6"/>
  <c r="S26" i="6" s="1"/>
  <c r="H31" i="6"/>
  <c r="R31" i="6" s="1"/>
  <c r="H25" i="6"/>
  <c r="H35" i="6"/>
  <c r="R35" i="6" s="1"/>
  <c r="H32" i="6"/>
  <c r="H20" i="6"/>
  <c r="H16" i="6"/>
  <c r="AA43" i="7"/>
  <c r="AD42" i="7"/>
  <c r="AD43" i="7" s="1"/>
  <c r="R30" i="6"/>
  <c r="Y30" i="6" s="1"/>
  <c r="X30" i="6" s="1"/>
  <c r="R27" i="6"/>
  <c r="V27" i="6" s="1"/>
  <c r="W27" i="6" s="1"/>
  <c r="R23" i="6"/>
  <c r="Y23" i="6" s="1"/>
  <c r="X23" i="6" s="1"/>
  <c r="R38" i="6"/>
  <c r="R29" i="6"/>
  <c r="V29" i="6" s="1"/>
  <c r="R25" i="6"/>
  <c r="S25" i="6" s="1"/>
  <c r="R39" i="6"/>
  <c r="S39" i="6" s="1"/>
  <c r="S37" i="6"/>
  <c r="Y37" i="6"/>
  <c r="X37" i="6" s="1"/>
  <c r="V37" i="6"/>
  <c r="W37" i="6" s="1"/>
  <c r="S29" i="6"/>
  <c r="Y25" i="6"/>
  <c r="X25" i="6" s="1"/>
  <c r="V25" i="6"/>
  <c r="W25" i="6" s="1"/>
  <c r="S31" i="6"/>
  <c r="Y31" i="6"/>
  <c r="X31" i="6" s="1"/>
  <c r="V31" i="6"/>
  <c r="W31" i="6" s="1"/>
  <c r="S22" i="6"/>
  <c r="Y22" i="6"/>
  <c r="X22" i="6" s="1"/>
  <c r="V22" i="6"/>
  <c r="W22" i="6" s="1"/>
  <c r="V30" i="6"/>
  <c r="W30" i="6" s="1"/>
  <c r="S27" i="6"/>
  <c r="Y27" i="6"/>
  <c r="X27" i="6" s="1"/>
  <c r="S23" i="6"/>
  <c r="V23" i="6"/>
  <c r="W23" i="6" s="1"/>
  <c r="S14" i="6"/>
  <c r="V14" i="6"/>
  <c r="W14" i="6"/>
  <c r="S38" i="6"/>
  <c r="Y38" i="6"/>
  <c r="X38" i="6" s="1"/>
  <c r="V38" i="6"/>
  <c r="W38" i="6" s="1"/>
  <c r="Y26" i="6"/>
  <c r="X26" i="6" s="1"/>
  <c r="V26" i="6"/>
  <c r="W26" i="6" s="1"/>
  <c r="S15" i="6"/>
  <c r="Y15" i="6"/>
  <c r="X15" i="6" s="1"/>
  <c r="V15" i="6"/>
  <c r="W15" i="6" s="1"/>
  <c r="R24" i="6"/>
  <c r="T24" i="6" s="1"/>
  <c r="U24" i="6" s="1"/>
  <c r="R16" i="6"/>
  <c r="R36" i="6"/>
  <c r="R21" i="6"/>
  <c r="T21" i="6" s="1"/>
  <c r="U21" i="6" s="1"/>
  <c r="R28" i="6"/>
  <c r="R17" i="6"/>
  <c r="R33" i="6"/>
  <c r="R19" i="6"/>
  <c r="T27" i="6"/>
  <c r="U27" i="6" s="1"/>
  <c r="T14" i="6"/>
  <c r="T38" i="6"/>
  <c r="U38" i="6" s="1"/>
  <c r="T26" i="6"/>
  <c r="U26" i="6" s="1"/>
  <c r="T37" i="6"/>
  <c r="U37" i="6" s="1"/>
  <c r="T25" i="6"/>
  <c r="U25" i="6" s="1"/>
  <c r="T31" i="6"/>
  <c r="U31" i="6" s="1"/>
  <c r="T22" i="6"/>
  <c r="U22" i="6" s="1"/>
  <c r="T15" i="6"/>
  <c r="U15" i="6" s="1"/>
  <c r="R34" i="6"/>
  <c r="R32" i="6"/>
  <c r="R18" i="6"/>
  <c r="R20" i="6"/>
  <c r="Q15" i="5"/>
  <c r="Q19" i="5"/>
  <c r="Q21" i="5"/>
  <c r="Q23" i="5"/>
  <c r="Q25" i="5"/>
  <c r="Q27" i="5"/>
  <c r="Q37" i="5"/>
  <c r="Q39" i="5"/>
  <c r="Q18" i="5"/>
  <c r="Q20" i="5"/>
  <c r="Q22" i="5"/>
  <c r="Q24" i="5"/>
  <c r="Q26" i="5"/>
  <c r="Q28" i="5"/>
  <c r="Q32" i="5"/>
  <c r="Q34" i="5"/>
  <c r="Q36" i="5"/>
  <c r="F165" i="3"/>
  <c r="G145" i="3"/>
  <c r="I134" i="3"/>
  <c r="G134" i="3"/>
  <c r="G130" i="3"/>
  <c r="G127" i="3"/>
  <c r="I126" i="3"/>
  <c r="G126" i="3"/>
  <c r="G123" i="3"/>
  <c r="I120" i="3"/>
  <c r="G120" i="3"/>
  <c r="I118" i="3"/>
  <c r="G118" i="3"/>
  <c r="G115" i="3"/>
  <c r="G114" i="3"/>
  <c r="G113" i="3"/>
  <c r="I105" i="3"/>
  <c r="G105" i="3"/>
  <c r="G101" i="3"/>
  <c r="I99" i="3"/>
  <c r="G99" i="3"/>
  <c r="G90" i="3"/>
  <c r="G89" i="3"/>
  <c r="G88" i="3"/>
  <c r="G87" i="3"/>
  <c r="I84" i="3"/>
  <c r="G84" i="3"/>
  <c r="G81" i="3"/>
  <c r="G79" i="3"/>
  <c r="I77" i="3"/>
  <c r="G77" i="3"/>
  <c r="G76" i="3"/>
  <c r="G72" i="3"/>
  <c r="G66" i="3"/>
  <c r="G61" i="3"/>
  <c r="I60" i="3"/>
  <c r="G60" i="3"/>
  <c r="I59" i="3"/>
  <c r="G59" i="3"/>
  <c r="I40" i="3"/>
  <c r="G40" i="3"/>
  <c r="I32" i="3"/>
  <c r="G32" i="3"/>
  <c r="G30" i="3"/>
  <c r="I27" i="3"/>
  <c r="G27" i="3"/>
  <c r="I25" i="3"/>
  <c r="G25" i="3"/>
  <c r="G22" i="3"/>
  <c r="I21" i="3"/>
  <c r="G21" i="3"/>
  <c r="G20" i="3"/>
  <c r="G16" i="3"/>
  <c r="G11" i="3"/>
  <c r="J21" i="2"/>
  <c r="J25" i="2"/>
  <c r="J27" i="2"/>
  <c r="J32" i="2"/>
  <c r="J40" i="2"/>
  <c r="J60" i="2"/>
  <c r="J77" i="2"/>
  <c r="J84" i="2"/>
  <c r="J99" i="2"/>
  <c r="J105" i="2"/>
  <c r="J118" i="2"/>
  <c r="J120" i="2"/>
  <c r="J126" i="2"/>
  <c r="J134" i="2"/>
  <c r="I59" i="2"/>
  <c r="J59" i="2" s="1"/>
  <c r="G145" i="2"/>
  <c r="G134" i="2"/>
  <c r="G130" i="2"/>
  <c r="G127" i="2"/>
  <c r="G126" i="2"/>
  <c r="G123" i="2"/>
  <c r="G120" i="2"/>
  <c r="G118" i="2"/>
  <c r="G114" i="2"/>
  <c r="G115" i="2"/>
  <c r="G113" i="2"/>
  <c r="G105" i="2"/>
  <c r="G101" i="2"/>
  <c r="G99" i="2"/>
  <c r="G88" i="2"/>
  <c r="G89" i="2"/>
  <c r="G90" i="2"/>
  <c r="G87" i="2"/>
  <c r="G84" i="2"/>
  <c r="G81" i="2"/>
  <c r="G79" i="2"/>
  <c r="G77" i="2"/>
  <c r="G76" i="2"/>
  <c r="G72" i="2"/>
  <c r="G66" i="2"/>
  <c r="G60" i="2"/>
  <c r="G61" i="2"/>
  <c r="G59" i="2"/>
  <c r="G40" i="2"/>
  <c r="G32" i="2"/>
  <c r="G30" i="2"/>
  <c r="G27" i="2"/>
  <c r="G25" i="2"/>
  <c r="G21" i="2"/>
  <c r="G22" i="2"/>
  <c r="G20" i="2"/>
  <c r="G16" i="2"/>
  <c r="G11" i="2"/>
  <c r="G165" i="2" s="1"/>
  <c r="F165" i="2"/>
  <c r="H15" i="2" l="1"/>
  <c r="I15" i="2" s="1"/>
  <c r="J15" i="2" s="1"/>
  <c r="H146" i="2"/>
  <c r="I146" i="2" s="1"/>
  <c r="J146" i="2" s="1"/>
  <c r="H150" i="2"/>
  <c r="I150" i="2" s="1"/>
  <c r="J150" i="2" s="1"/>
  <c r="H154" i="2"/>
  <c r="I154" i="2" s="1"/>
  <c r="J154" i="2" s="1"/>
  <c r="H158" i="2"/>
  <c r="I158" i="2" s="1"/>
  <c r="J158" i="2" s="1"/>
  <c r="H162" i="2"/>
  <c r="I162" i="2" s="1"/>
  <c r="J162" i="2" s="1"/>
  <c r="H136" i="2"/>
  <c r="I136" i="2" s="1"/>
  <c r="J136" i="2" s="1"/>
  <c r="H140" i="2"/>
  <c r="I140" i="2" s="1"/>
  <c r="J140" i="2" s="1"/>
  <c r="H144" i="2"/>
  <c r="I144" i="2" s="1"/>
  <c r="J144" i="2" s="1"/>
  <c r="H147" i="2"/>
  <c r="I147" i="2" s="1"/>
  <c r="J147" i="2" s="1"/>
  <c r="H151" i="2"/>
  <c r="I151" i="2" s="1"/>
  <c r="J151" i="2" s="1"/>
  <c r="H155" i="2"/>
  <c r="I155" i="2" s="1"/>
  <c r="J155" i="2" s="1"/>
  <c r="H159" i="2"/>
  <c r="I159" i="2" s="1"/>
  <c r="J159" i="2" s="1"/>
  <c r="H163" i="2"/>
  <c r="I163" i="2" s="1"/>
  <c r="J163" i="2" s="1"/>
  <c r="H141" i="2"/>
  <c r="I141" i="2" s="1"/>
  <c r="J141" i="2" s="1"/>
  <c r="H148" i="2"/>
  <c r="I148" i="2" s="1"/>
  <c r="J148" i="2" s="1"/>
  <c r="H152" i="2"/>
  <c r="I152" i="2" s="1"/>
  <c r="J152" i="2" s="1"/>
  <c r="H156" i="2"/>
  <c r="I156" i="2" s="1"/>
  <c r="J156" i="2" s="1"/>
  <c r="H160" i="2"/>
  <c r="I160" i="2" s="1"/>
  <c r="J160" i="2" s="1"/>
  <c r="H164" i="2"/>
  <c r="I164" i="2" s="1"/>
  <c r="J164" i="2" s="1"/>
  <c r="H138" i="2"/>
  <c r="I138" i="2" s="1"/>
  <c r="J138" i="2" s="1"/>
  <c r="H142" i="2"/>
  <c r="I142" i="2" s="1"/>
  <c r="J142" i="2" s="1"/>
  <c r="H149" i="2"/>
  <c r="I149" i="2" s="1"/>
  <c r="J149" i="2" s="1"/>
  <c r="H153" i="2"/>
  <c r="I153" i="2" s="1"/>
  <c r="J153" i="2" s="1"/>
  <c r="H157" i="2"/>
  <c r="I157" i="2" s="1"/>
  <c r="J157" i="2" s="1"/>
  <c r="H161" i="2"/>
  <c r="I161" i="2" s="1"/>
  <c r="J161" i="2" s="1"/>
  <c r="H135" i="2"/>
  <c r="I135" i="2" s="1"/>
  <c r="J135" i="2" s="1"/>
  <c r="H139" i="2"/>
  <c r="I139" i="2" s="1"/>
  <c r="J139" i="2" s="1"/>
  <c r="H143" i="2"/>
  <c r="I143" i="2" s="1"/>
  <c r="J143" i="2" s="1"/>
  <c r="H137" i="2"/>
  <c r="I137" i="2" s="1"/>
  <c r="J137" i="2" s="1"/>
  <c r="H130" i="2"/>
  <c r="I130" i="2" s="1"/>
  <c r="J130" i="2" s="1"/>
  <c r="H123" i="2"/>
  <c r="I123" i="2" s="1"/>
  <c r="H145" i="2"/>
  <c r="I145" i="2" s="1"/>
  <c r="H81" i="2"/>
  <c r="I81" i="2" s="1"/>
  <c r="J81" i="2" s="1"/>
  <c r="H127" i="2"/>
  <c r="I127" i="2" s="1"/>
  <c r="J127" i="2" s="1"/>
  <c r="Y40" i="6"/>
  <c r="X40" i="6" s="1"/>
  <c r="T40" i="6"/>
  <c r="U40" i="6" s="1"/>
  <c r="V40" i="6"/>
  <c r="W40" i="6" s="1"/>
  <c r="S40" i="6"/>
  <c r="Q40" i="5"/>
  <c r="Q42" i="5" s="1"/>
  <c r="S30" i="6"/>
  <c r="AE43" i="7"/>
  <c r="T23" i="6"/>
  <c r="U23" i="6" s="1"/>
  <c r="T30" i="6"/>
  <c r="U30" i="6" s="1"/>
  <c r="Y39" i="6"/>
  <c r="X39" i="6" s="1"/>
  <c r="Y29" i="6"/>
  <c r="X29" i="6" s="1"/>
  <c r="T39" i="6"/>
  <c r="U39" i="6" s="1"/>
  <c r="T29" i="6"/>
  <c r="U29" i="6" s="1"/>
  <c r="V39" i="6"/>
  <c r="W39" i="6" s="1"/>
  <c r="W29" i="6"/>
  <c r="S20" i="6"/>
  <c r="Y20" i="6"/>
  <c r="X20" i="6" s="1"/>
  <c r="V20" i="6"/>
  <c r="W20" i="6" s="1"/>
  <c r="S32" i="6"/>
  <c r="Y32" i="6"/>
  <c r="X32" i="6" s="1"/>
  <c r="V32" i="6"/>
  <c r="W32" i="6" s="1"/>
  <c r="U14" i="6"/>
  <c r="S19" i="6"/>
  <c r="Y19" i="6"/>
  <c r="X19" i="6" s="1"/>
  <c r="V19" i="6"/>
  <c r="W19" i="6" s="1"/>
  <c r="S17" i="6"/>
  <c r="Y17" i="6"/>
  <c r="X17" i="6" s="1"/>
  <c r="V17" i="6"/>
  <c r="W17" i="6" s="1"/>
  <c r="S21" i="6"/>
  <c r="Y21" i="6"/>
  <c r="X21" i="6" s="1"/>
  <c r="V21" i="6"/>
  <c r="W21" i="6" s="1"/>
  <c r="S16" i="6"/>
  <c r="Y16" i="6"/>
  <c r="X16" i="6" s="1"/>
  <c r="V16" i="6"/>
  <c r="W16" i="6" s="1"/>
  <c r="S35" i="6"/>
  <c r="Y35" i="6"/>
  <c r="X35" i="6" s="1"/>
  <c r="V35" i="6"/>
  <c r="W35" i="6" s="1"/>
  <c r="S18" i="6"/>
  <c r="Y18" i="6"/>
  <c r="X18" i="6" s="1"/>
  <c r="V18" i="6"/>
  <c r="W18" i="6" s="1"/>
  <c r="S34" i="6"/>
  <c r="Y34" i="6"/>
  <c r="X34" i="6" s="1"/>
  <c r="V34" i="6"/>
  <c r="W34" i="6" s="1"/>
  <c r="T33" i="6"/>
  <c r="U33" i="6" s="1"/>
  <c r="S33" i="6"/>
  <c r="Y33" i="6"/>
  <c r="X33" i="6" s="1"/>
  <c r="V33" i="6"/>
  <c r="W33" i="6" s="1"/>
  <c r="T28" i="6"/>
  <c r="U28" i="6" s="1"/>
  <c r="S28" i="6"/>
  <c r="Y28" i="6"/>
  <c r="X28" i="6" s="1"/>
  <c r="V28" i="6"/>
  <c r="W28" i="6" s="1"/>
  <c r="T36" i="6"/>
  <c r="U36" i="6" s="1"/>
  <c r="S36" i="6"/>
  <c r="Y36" i="6"/>
  <c r="X36" i="6" s="1"/>
  <c r="V36" i="6"/>
  <c r="W36" i="6" s="1"/>
  <c r="S24" i="6"/>
  <c r="Y24" i="6"/>
  <c r="X24" i="6" s="1"/>
  <c r="V24" i="6"/>
  <c r="W24" i="6" s="1"/>
  <c r="T17" i="6"/>
  <c r="U17" i="6" s="1"/>
  <c r="T16" i="6"/>
  <c r="U16" i="6" s="1"/>
  <c r="T19" i="6"/>
  <c r="U19" i="6" s="1"/>
  <c r="T35" i="6"/>
  <c r="U35" i="6" s="1"/>
  <c r="R41" i="6"/>
  <c r="T18" i="6"/>
  <c r="U18" i="6" s="1"/>
  <c r="T34" i="6"/>
  <c r="U34" i="6" s="1"/>
  <c r="T20" i="6"/>
  <c r="U20" i="6" s="1"/>
  <c r="T32" i="6"/>
  <c r="U32" i="6" s="1"/>
  <c r="G165" i="3"/>
  <c r="I101" i="3"/>
  <c r="I79" i="3"/>
  <c r="I164" i="3"/>
  <c r="I160" i="3"/>
  <c r="I156" i="3"/>
  <c r="I152" i="3"/>
  <c r="I148" i="3"/>
  <c r="I143" i="3"/>
  <c r="I139" i="3"/>
  <c r="I135" i="3"/>
  <c r="I131" i="3"/>
  <c r="I125" i="3"/>
  <c r="I116" i="3"/>
  <c r="I109" i="3"/>
  <c r="I100" i="3"/>
  <c r="I96" i="3"/>
  <c r="I92" i="3"/>
  <c r="I57" i="3"/>
  <c r="I53" i="3"/>
  <c r="I49" i="3"/>
  <c r="I45" i="3"/>
  <c r="I37" i="3"/>
  <c r="I33" i="3"/>
  <c r="I18" i="3"/>
  <c r="I13" i="3"/>
  <c r="I36" i="3"/>
  <c r="I17" i="3"/>
  <c r="I163" i="3"/>
  <c r="I159" i="3"/>
  <c r="I155" i="3"/>
  <c r="I151" i="3"/>
  <c r="I147" i="3"/>
  <c r="I142" i="3"/>
  <c r="I138" i="3"/>
  <c r="I130" i="3"/>
  <c r="I129" i="3"/>
  <c r="I124" i="3"/>
  <c r="I119" i="3"/>
  <c r="I115" i="3"/>
  <c r="I114" i="3"/>
  <c r="I113" i="3"/>
  <c r="I112" i="3"/>
  <c r="I108" i="3"/>
  <c r="I104" i="3"/>
  <c r="I95" i="3"/>
  <c r="I91" i="3"/>
  <c r="I72" i="3"/>
  <c r="I62" i="3"/>
  <c r="I56" i="3"/>
  <c r="I52" i="3"/>
  <c r="I23" i="3"/>
  <c r="I162" i="3"/>
  <c r="I158" i="3"/>
  <c r="I154" i="3"/>
  <c r="I150" i="3"/>
  <c r="I146" i="3"/>
  <c r="I141" i="3"/>
  <c r="I137" i="3"/>
  <c r="I133" i="3"/>
  <c r="I128" i="3"/>
  <c r="I123" i="3"/>
  <c r="I122" i="3"/>
  <c r="I111" i="3"/>
  <c r="I107" i="3"/>
  <c r="I103" i="3"/>
  <c r="I98" i="3"/>
  <c r="I94" i="3"/>
  <c r="I90" i="3"/>
  <c r="I89" i="3"/>
  <c r="I88" i="3"/>
  <c r="I87" i="3"/>
  <c r="I86" i="3"/>
  <c r="I82" i="3"/>
  <c r="I76" i="3"/>
  <c r="I75" i="3"/>
  <c r="I70" i="3"/>
  <c r="I66" i="3"/>
  <c r="I61" i="3"/>
  <c r="I55" i="3"/>
  <c r="I51" i="3"/>
  <c r="I47" i="3"/>
  <c r="I43" i="3"/>
  <c r="I39" i="3"/>
  <c r="I35" i="3"/>
  <c r="I26" i="3"/>
  <c r="I22" i="3"/>
  <c r="I16" i="3"/>
  <c r="I15" i="3"/>
  <c r="I161" i="3"/>
  <c r="I157" i="3"/>
  <c r="I153" i="3"/>
  <c r="I149" i="3"/>
  <c r="I145" i="3"/>
  <c r="I144" i="3"/>
  <c r="I140" i="3"/>
  <c r="I136" i="3"/>
  <c r="I132" i="3"/>
  <c r="I127" i="3"/>
  <c r="I121" i="3"/>
  <c r="I117" i="3"/>
  <c r="I110" i="3"/>
  <c r="I106" i="3"/>
  <c r="I102" i="3"/>
  <c r="I97" i="3"/>
  <c r="I93" i="3"/>
  <c r="I85" i="3"/>
  <c r="I81" i="3"/>
  <c r="I74" i="3"/>
  <c r="I54" i="3"/>
  <c r="I50" i="3"/>
  <c r="I42" i="3"/>
  <c r="I38" i="3"/>
  <c r="I34" i="3"/>
  <c r="I30" i="3"/>
  <c r="I29" i="3"/>
  <c r="I20" i="3"/>
  <c r="I19" i="3"/>
  <c r="I14" i="3"/>
  <c r="J123" i="2"/>
  <c r="J145" i="2"/>
  <c r="H115" i="2"/>
  <c r="I115" i="2" s="1"/>
  <c r="J115" i="2" s="1"/>
  <c r="H133" i="2"/>
  <c r="I133" i="2" s="1"/>
  <c r="J133" i="2" s="1"/>
  <c r="H125" i="2"/>
  <c r="I125" i="2" s="1"/>
  <c r="J125" i="2" s="1"/>
  <c r="H117" i="2"/>
  <c r="I117" i="2" s="1"/>
  <c r="J117" i="2" s="1"/>
  <c r="H109" i="2"/>
  <c r="I109" i="2" s="1"/>
  <c r="J109" i="2" s="1"/>
  <c r="H101" i="2"/>
  <c r="I101" i="2" s="1"/>
  <c r="J101" i="2" s="1"/>
  <c r="H93" i="2"/>
  <c r="I93" i="2" s="1"/>
  <c r="J93" i="2" s="1"/>
  <c r="H85" i="2"/>
  <c r="I85" i="2" s="1"/>
  <c r="J85" i="2" s="1"/>
  <c r="H77" i="2"/>
  <c r="H69" i="2"/>
  <c r="I69" i="2" s="1"/>
  <c r="J69" i="2" s="1"/>
  <c r="H61" i="2"/>
  <c r="I61" i="2" s="1"/>
  <c r="J61" i="2" s="1"/>
  <c r="H53" i="2"/>
  <c r="I53" i="2" s="1"/>
  <c r="J53" i="2" s="1"/>
  <c r="H45" i="2"/>
  <c r="I45" i="2" s="1"/>
  <c r="J45" i="2" s="1"/>
  <c r="H37" i="2"/>
  <c r="I37" i="2" s="1"/>
  <c r="J37" i="2" s="1"/>
  <c r="H131" i="2"/>
  <c r="I131" i="2" s="1"/>
  <c r="J131" i="2" s="1"/>
  <c r="H99" i="2"/>
  <c r="H83" i="2"/>
  <c r="I83" i="2" s="1"/>
  <c r="J83" i="2" s="1"/>
  <c r="H43" i="2"/>
  <c r="I43" i="2" s="1"/>
  <c r="J43" i="2" s="1"/>
  <c r="H134" i="2"/>
  <c r="H119" i="2"/>
  <c r="I119" i="2" s="1"/>
  <c r="J119" i="2" s="1"/>
  <c r="H111" i="2"/>
  <c r="I111" i="2" s="1"/>
  <c r="J111" i="2" s="1"/>
  <c r="H103" i="2"/>
  <c r="I103" i="2" s="1"/>
  <c r="J103" i="2" s="1"/>
  <c r="H95" i="2"/>
  <c r="I95" i="2" s="1"/>
  <c r="J95" i="2" s="1"/>
  <c r="H87" i="2"/>
  <c r="I87" i="2" s="1"/>
  <c r="J87" i="2" s="1"/>
  <c r="H79" i="2"/>
  <c r="I79" i="2" s="1"/>
  <c r="J79" i="2" s="1"/>
  <c r="H71" i="2"/>
  <c r="I71" i="2" s="1"/>
  <c r="J71" i="2" s="1"/>
  <c r="H63" i="2"/>
  <c r="I63" i="2" s="1"/>
  <c r="J63" i="2" s="1"/>
  <c r="H55" i="2"/>
  <c r="I55" i="2" s="1"/>
  <c r="J55" i="2" s="1"/>
  <c r="H47" i="2"/>
  <c r="I47" i="2" s="1"/>
  <c r="J47" i="2" s="1"/>
  <c r="H39" i="2"/>
  <c r="I39" i="2" s="1"/>
  <c r="J39" i="2" s="1"/>
  <c r="H107" i="2"/>
  <c r="I107" i="2" s="1"/>
  <c r="J107" i="2" s="1"/>
  <c r="H91" i="2"/>
  <c r="I91" i="2" s="1"/>
  <c r="J91" i="2" s="1"/>
  <c r="H75" i="2"/>
  <c r="I75" i="2" s="1"/>
  <c r="J75" i="2" s="1"/>
  <c r="H67" i="2"/>
  <c r="I67" i="2" s="1"/>
  <c r="J67" i="2" s="1"/>
  <c r="H59" i="2"/>
  <c r="H51" i="2"/>
  <c r="I51" i="2" s="1"/>
  <c r="J51" i="2" s="1"/>
  <c r="H11" i="2"/>
  <c r="I11" i="2" s="1"/>
  <c r="J11" i="2" s="1"/>
  <c r="H129" i="2"/>
  <c r="I129" i="2" s="1"/>
  <c r="J129" i="2" s="1"/>
  <c r="H121" i="2"/>
  <c r="I121" i="2" s="1"/>
  <c r="J121" i="2" s="1"/>
  <c r="H113" i="2"/>
  <c r="I113" i="2" s="1"/>
  <c r="J113" i="2" s="1"/>
  <c r="H105" i="2"/>
  <c r="H97" i="2"/>
  <c r="I97" i="2" s="1"/>
  <c r="J97" i="2" s="1"/>
  <c r="H89" i="2"/>
  <c r="I89" i="2" s="1"/>
  <c r="J89" i="2" s="1"/>
  <c r="H73" i="2"/>
  <c r="I73" i="2" s="1"/>
  <c r="J73" i="2" s="1"/>
  <c r="H65" i="2"/>
  <c r="I65" i="2" s="1"/>
  <c r="J65" i="2" s="1"/>
  <c r="H57" i="2"/>
  <c r="I57" i="2" s="1"/>
  <c r="J57" i="2" s="1"/>
  <c r="H49" i="2"/>
  <c r="I49" i="2" s="1"/>
  <c r="J49" i="2" s="1"/>
  <c r="H41" i="2"/>
  <c r="I41" i="2" s="1"/>
  <c r="J41" i="2" s="1"/>
  <c r="H132" i="2"/>
  <c r="I132" i="2" s="1"/>
  <c r="J132" i="2" s="1"/>
  <c r="H128" i="2"/>
  <c r="I128" i="2" s="1"/>
  <c r="J128" i="2" s="1"/>
  <c r="H124" i="2"/>
  <c r="I124" i="2" s="1"/>
  <c r="J124" i="2" s="1"/>
  <c r="H120" i="2"/>
  <c r="H116" i="2"/>
  <c r="I116" i="2" s="1"/>
  <c r="J116" i="2" s="1"/>
  <c r="H112" i="2"/>
  <c r="I112" i="2" s="1"/>
  <c r="J112" i="2" s="1"/>
  <c r="H108" i="2"/>
  <c r="I108" i="2" s="1"/>
  <c r="J108" i="2" s="1"/>
  <c r="H104" i="2"/>
  <c r="I104" i="2" s="1"/>
  <c r="J104" i="2" s="1"/>
  <c r="H100" i="2"/>
  <c r="I100" i="2" s="1"/>
  <c r="J100" i="2" s="1"/>
  <c r="H96" i="2"/>
  <c r="I96" i="2" s="1"/>
  <c r="J96" i="2" s="1"/>
  <c r="H92" i="2"/>
  <c r="I92" i="2" s="1"/>
  <c r="J92" i="2" s="1"/>
  <c r="H88" i="2"/>
  <c r="I88" i="2" s="1"/>
  <c r="J88" i="2" s="1"/>
  <c r="H84" i="2"/>
  <c r="H80" i="2"/>
  <c r="I80" i="2" s="1"/>
  <c r="J80" i="2" s="1"/>
  <c r="H76" i="2"/>
  <c r="I76" i="2" s="1"/>
  <c r="J76" i="2" s="1"/>
  <c r="H72" i="2"/>
  <c r="I72" i="2" s="1"/>
  <c r="J72" i="2" s="1"/>
  <c r="H68" i="2"/>
  <c r="I68" i="2" s="1"/>
  <c r="J68" i="2" s="1"/>
  <c r="H64" i="2"/>
  <c r="I64" i="2" s="1"/>
  <c r="J64" i="2" s="1"/>
  <c r="H60" i="2"/>
  <c r="H56" i="2"/>
  <c r="I56" i="2" s="1"/>
  <c r="J56" i="2" s="1"/>
  <c r="H52" i="2"/>
  <c r="I52" i="2" s="1"/>
  <c r="J52" i="2" s="1"/>
  <c r="H48" i="2"/>
  <c r="I48" i="2" s="1"/>
  <c r="J48" i="2" s="1"/>
  <c r="H44" i="2"/>
  <c r="I44" i="2" s="1"/>
  <c r="J44" i="2" s="1"/>
  <c r="H40" i="2"/>
  <c r="H36" i="2"/>
  <c r="I36" i="2" s="1"/>
  <c r="J36" i="2" s="1"/>
  <c r="H32" i="2"/>
  <c r="H28" i="2"/>
  <c r="I28" i="2" s="1"/>
  <c r="J28" i="2" s="1"/>
  <c r="H24" i="2"/>
  <c r="I24" i="2" s="1"/>
  <c r="J24" i="2" s="1"/>
  <c r="H20" i="2"/>
  <c r="I20" i="2" s="1"/>
  <c r="J20" i="2" s="1"/>
  <c r="H16" i="2"/>
  <c r="I16" i="2" s="1"/>
  <c r="J16" i="2" s="1"/>
  <c r="H12" i="2"/>
  <c r="I12" i="2" s="1"/>
  <c r="J12" i="2" s="1"/>
  <c r="H33" i="2"/>
  <c r="I33" i="2" s="1"/>
  <c r="J33" i="2" s="1"/>
  <c r="H29" i="2"/>
  <c r="I29" i="2" s="1"/>
  <c r="J29" i="2" s="1"/>
  <c r="H25" i="2"/>
  <c r="H21" i="2"/>
  <c r="H17" i="2"/>
  <c r="I17" i="2" s="1"/>
  <c r="J17" i="2" s="1"/>
  <c r="H13" i="2"/>
  <c r="I13" i="2" s="1"/>
  <c r="J13" i="2" s="1"/>
  <c r="H126" i="2"/>
  <c r="H122" i="2"/>
  <c r="I122" i="2" s="1"/>
  <c r="J122" i="2" s="1"/>
  <c r="H118" i="2"/>
  <c r="H114" i="2"/>
  <c r="I114" i="2" s="1"/>
  <c r="J114" i="2" s="1"/>
  <c r="H110" i="2"/>
  <c r="I110" i="2" s="1"/>
  <c r="J110" i="2" s="1"/>
  <c r="H106" i="2"/>
  <c r="I106" i="2" s="1"/>
  <c r="J106" i="2" s="1"/>
  <c r="H102" i="2"/>
  <c r="I102" i="2" s="1"/>
  <c r="J102" i="2" s="1"/>
  <c r="H98" i="2"/>
  <c r="I98" i="2" s="1"/>
  <c r="J98" i="2" s="1"/>
  <c r="H94" i="2"/>
  <c r="I94" i="2" s="1"/>
  <c r="J94" i="2" s="1"/>
  <c r="H90" i="2"/>
  <c r="I90" i="2" s="1"/>
  <c r="J90" i="2" s="1"/>
  <c r="H86" i="2"/>
  <c r="I86" i="2" s="1"/>
  <c r="J86" i="2" s="1"/>
  <c r="H82" i="2"/>
  <c r="I82" i="2" s="1"/>
  <c r="J82" i="2" s="1"/>
  <c r="H78" i="2"/>
  <c r="I78" i="2" s="1"/>
  <c r="J78" i="2" s="1"/>
  <c r="H74" i="2"/>
  <c r="I74" i="2" s="1"/>
  <c r="J74" i="2" s="1"/>
  <c r="H70" i="2"/>
  <c r="I70" i="2" s="1"/>
  <c r="J70" i="2" s="1"/>
  <c r="H66" i="2"/>
  <c r="I66" i="2" s="1"/>
  <c r="J66" i="2" s="1"/>
  <c r="H62" i="2"/>
  <c r="I62" i="2" s="1"/>
  <c r="J62" i="2" s="1"/>
  <c r="H58" i="2"/>
  <c r="I58" i="2" s="1"/>
  <c r="J58" i="2" s="1"/>
  <c r="H54" i="2"/>
  <c r="I54" i="2" s="1"/>
  <c r="J54" i="2" s="1"/>
  <c r="H50" i="2"/>
  <c r="I50" i="2" s="1"/>
  <c r="J50" i="2" s="1"/>
  <c r="H46" i="2"/>
  <c r="I46" i="2" s="1"/>
  <c r="J46" i="2" s="1"/>
  <c r="H42" i="2"/>
  <c r="I42" i="2" s="1"/>
  <c r="J42" i="2" s="1"/>
  <c r="H38" i="2"/>
  <c r="I38" i="2" s="1"/>
  <c r="J38" i="2" s="1"/>
  <c r="H34" i="2"/>
  <c r="I34" i="2" s="1"/>
  <c r="J34" i="2" s="1"/>
  <c r="H30" i="2"/>
  <c r="I30" i="2" s="1"/>
  <c r="J30" i="2" s="1"/>
  <c r="H26" i="2"/>
  <c r="I26" i="2" s="1"/>
  <c r="J26" i="2" s="1"/>
  <c r="H22" i="2"/>
  <c r="I22" i="2" s="1"/>
  <c r="J22" i="2" s="1"/>
  <c r="H18" i="2"/>
  <c r="I18" i="2" s="1"/>
  <c r="J18" i="2" s="1"/>
  <c r="H14" i="2"/>
  <c r="I14" i="2" s="1"/>
  <c r="J14" i="2" s="1"/>
  <c r="H35" i="2"/>
  <c r="I35" i="2" s="1"/>
  <c r="J35" i="2" s="1"/>
  <c r="H31" i="2"/>
  <c r="I31" i="2" s="1"/>
  <c r="J31" i="2" s="1"/>
  <c r="H27" i="2"/>
  <c r="H23" i="2"/>
  <c r="I23" i="2" s="1"/>
  <c r="J23" i="2" s="1"/>
  <c r="H19" i="2"/>
  <c r="I19" i="2" s="1"/>
  <c r="J19" i="2" s="1"/>
  <c r="I165" i="2" l="1"/>
  <c r="H165" i="2"/>
  <c r="R43" i="6"/>
  <c r="S41" i="6"/>
  <c r="Y41" i="6"/>
  <c r="X41" i="6" s="1"/>
  <c r="V41" i="6"/>
  <c r="W41" i="6" s="1"/>
  <c r="U41" i="6"/>
  <c r="T41" i="6"/>
  <c r="J165" i="2"/>
  <c r="I11" i="3" l="1"/>
  <c r="I165" i="3" s="1"/>
  <c r="H165" i="3"/>
</calcChain>
</file>

<file path=xl/sharedStrings.xml><?xml version="1.0" encoding="utf-8"?>
<sst xmlns="http://schemas.openxmlformats.org/spreadsheetml/2006/main" count="826" uniqueCount="321">
  <si>
    <t>№ п/п</t>
  </si>
  <si>
    <t>Наименование муниципального образования</t>
  </si>
  <si>
    <t>Размер субсидии на 2019 г., тыс. руб.</t>
  </si>
  <si>
    <t>г.Ачинск</t>
  </si>
  <si>
    <t>г.Боготол</t>
  </si>
  <si>
    <t>г.Бородино</t>
  </si>
  <si>
    <t>г.Дивногорск</t>
  </si>
  <si>
    <t>г.Енисейск</t>
  </si>
  <si>
    <t>ЗАТО г.Железногорск</t>
  </si>
  <si>
    <t>ЗАТО г.Зеленогорск</t>
  </si>
  <si>
    <t>г.Канск</t>
  </si>
  <si>
    <t>г.Красноярск</t>
  </si>
  <si>
    <t>г.Лесосибирск</t>
  </si>
  <si>
    <t>г.Минусинск</t>
  </si>
  <si>
    <t>г.Назарово</t>
  </si>
  <si>
    <t>г.Норильск</t>
  </si>
  <si>
    <t>г.Сосновоборск</t>
  </si>
  <si>
    <t>г.Шарыпово</t>
  </si>
  <si>
    <t>пос.Кедровый</t>
  </si>
  <si>
    <t>ЗАТО пос.Солнечный</t>
  </si>
  <si>
    <t>Население, чел.</t>
  </si>
  <si>
    <t>пгт Емельяново</t>
  </si>
  <si>
    <t xml:space="preserve">Количество МКД в соответствии с постановлением от 07.12.2013 № 709-п </t>
  </si>
  <si>
    <t>Количество благоустроен-ных дворов в 2017-2019гг</t>
  </si>
  <si>
    <t>Количество неблагоустроен-ных дворов (ст.3-ст.4)</t>
  </si>
  <si>
    <t>ИТОГО</t>
  </si>
  <si>
    <t>К1 - коэфициент численности населения</t>
  </si>
  <si>
    <t>К2</t>
  </si>
  <si>
    <t>К3</t>
  </si>
  <si>
    <t>Размер субсидии на 2020 г, тыс. руб.</t>
  </si>
  <si>
    <t>Кфин</t>
  </si>
  <si>
    <t>% благоустроенных дворовых территорий</t>
  </si>
  <si>
    <t>Размер субсидии на 2020 г</t>
  </si>
  <si>
    <t>Кист</t>
  </si>
  <si>
    <t>Исходные данные</t>
  </si>
  <si>
    <t>Количество неблагоустроен-ных дворов</t>
  </si>
  <si>
    <t xml:space="preserve">К1 </t>
  </si>
  <si>
    <r>
      <t xml:space="preserve">1) Если численность населения городов и городских поселений от 5000 до 6000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2,0 - 1,4267;</t>
    </r>
  </si>
  <si>
    <r>
      <t xml:space="preserve">2) Если численность населения городов и городских поселений от 6000 до 10000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1,4267 - 1,22;</t>
    </r>
  </si>
  <si>
    <r>
      <t xml:space="preserve">2) Если численность населения городов и городских поселений от 10000 до 10100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1,22 - 1,16;</t>
    </r>
  </si>
  <si>
    <r>
      <t xml:space="preserve">4) Если численность населения городов и городских поселений от 10100 до 12000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1,16 - 1,15367</t>
    </r>
    <r>
      <rPr>
        <sz val="16"/>
        <color theme="1"/>
        <rFont val="Calibri"/>
        <family val="2"/>
        <charset val="204"/>
        <scheme val="minor"/>
      </rPr>
      <t>;</t>
    </r>
  </si>
  <si>
    <r>
      <t xml:space="preserve">5) Если численность населения городов и городских поселений от 12000 до 15000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1,15367 - 1,13</t>
    </r>
    <r>
      <rPr>
        <sz val="16"/>
        <color theme="1"/>
        <rFont val="Calibri"/>
        <family val="2"/>
        <charset val="204"/>
        <scheme val="minor"/>
      </rPr>
      <t>;</t>
    </r>
  </si>
  <si>
    <r>
      <t xml:space="preserve">6) Если численность населения городов и городских поселений от 15000 до 16500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1,13-1,127</t>
    </r>
    <r>
      <rPr>
        <sz val="16"/>
        <color theme="1"/>
        <rFont val="Calibri"/>
        <family val="2"/>
        <charset val="204"/>
        <scheme val="minor"/>
      </rPr>
      <t>;</t>
    </r>
  </si>
  <si>
    <r>
      <t xml:space="preserve">7) Если численность населения городов и городских поселений от 16500 до 17000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1,127-1,0736</t>
    </r>
    <r>
      <rPr>
        <sz val="16"/>
        <color theme="1"/>
        <rFont val="Calibri"/>
        <family val="2"/>
        <charset val="204"/>
        <scheme val="minor"/>
      </rPr>
      <t>;</t>
    </r>
  </si>
  <si>
    <r>
      <t xml:space="preserve">6) Если численность населения городов и городских поселений от 17000 до 17900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1,0736-1,0159</t>
    </r>
    <r>
      <rPr>
        <sz val="16"/>
        <color theme="1"/>
        <rFont val="Calibri"/>
        <family val="2"/>
        <charset val="204"/>
        <scheme val="minor"/>
      </rPr>
      <t>;</t>
    </r>
  </si>
  <si>
    <r>
      <t xml:space="preserve">6) Если численность населения городов и городских поселений от 17900 до 19500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1,0159-1,012</t>
    </r>
    <r>
      <rPr>
        <sz val="16"/>
        <color theme="1"/>
        <rFont val="Calibri"/>
        <family val="2"/>
        <charset val="204"/>
        <scheme val="minor"/>
      </rPr>
      <t>;</t>
    </r>
  </si>
  <si>
    <r>
      <t xml:space="preserve">6) Если численность населения городов и городских поселений от 19500 до 20000 человек, то коэфициент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>1,012-1,01151</t>
    </r>
    <r>
      <rPr>
        <sz val="16"/>
        <color theme="1"/>
        <rFont val="Calibri"/>
        <family val="2"/>
        <charset val="204"/>
        <scheme val="minor"/>
      </rPr>
      <t>;</t>
    </r>
  </si>
  <si>
    <r>
      <t xml:space="preserve">1) Если % благоустроенных дворовых территорий городов от 4% до 7%, то коэффициент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 xml:space="preserve"> 0,985</t>
    </r>
  </si>
  <si>
    <r>
      <t xml:space="preserve">2) Если % благоустроенных дворовых территорий городов от 7% до 11%, то коэффициент выравнивания составляет  </t>
    </r>
    <r>
      <rPr>
        <b/>
        <sz val="16"/>
        <color theme="1"/>
        <rFont val="Calibri"/>
        <family val="2"/>
        <charset val="204"/>
        <scheme val="minor"/>
      </rPr>
      <t>0,984</t>
    </r>
  </si>
  <si>
    <r>
      <t xml:space="preserve">3) Если % благоустроенных дворовых территорий городов от 11% до 15%, то коэффициент выравнивания составляет  </t>
    </r>
    <r>
      <rPr>
        <b/>
        <sz val="16"/>
        <color theme="1"/>
        <rFont val="Calibri"/>
        <family val="2"/>
        <charset val="204"/>
        <scheme val="minor"/>
      </rPr>
      <t>0,983</t>
    </r>
  </si>
  <si>
    <r>
      <t xml:space="preserve">4) Если % благоустроенных дворовых территорий городов от 15% до 23%, то коэффициент выравнивания составляет </t>
    </r>
    <r>
      <rPr>
        <b/>
        <sz val="16"/>
        <color theme="1"/>
        <rFont val="Calibri"/>
        <family val="2"/>
        <charset val="204"/>
        <scheme val="minor"/>
      </rPr>
      <t xml:space="preserve"> 0,982</t>
    </r>
  </si>
  <si>
    <r>
      <t xml:space="preserve">5) Если % благоустроенных дворовых территорий городов от 23% до 35%, то коэффициент выравнивания составляет  </t>
    </r>
    <r>
      <rPr>
        <b/>
        <sz val="16"/>
        <color theme="1"/>
        <rFont val="Calibri"/>
        <family val="2"/>
        <charset val="204"/>
        <scheme val="minor"/>
      </rPr>
      <t>0,981</t>
    </r>
  </si>
  <si>
    <t>Расчетные данные</t>
  </si>
  <si>
    <t>Кмон</t>
  </si>
  <si>
    <t>К2 - доля дворовых территорий, нуждающихся в благоустройстве</t>
  </si>
  <si>
    <r>
      <rPr>
        <u/>
        <sz val="16"/>
        <color theme="1"/>
        <rFont val="Calibri"/>
        <family val="2"/>
        <charset val="204"/>
        <scheme val="minor"/>
      </rPr>
      <t>Кист</t>
    </r>
    <r>
      <rPr>
        <sz val="16"/>
        <color theme="1"/>
        <rFont val="Calibri"/>
        <family val="2"/>
        <charset val="204"/>
        <scheme val="minor"/>
      </rPr>
      <t xml:space="preserve"> - коэффициент, присваеваемый муниципальному образованию, имеющему статус исторического поселения</t>
    </r>
  </si>
  <si>
    <r>
      <rPr>
        <u/>
        <sz val="16"/>
        <color theme="1"/>
        <rFont val="Calibri"/>
        <family val="2"/>
        <charset val="204"/>
        <scheme val="minor"/>
      </rPr>
      <t>Кфин</t>
    </r>
    <r>
      <rPr>
        <sz val="16"/>
        <color theme="1"/>
        <rFont val="Calibri"/>
        <family val="2"/>
        <charset val="204"/>
        <scheme val="minor"/>
      </rPr>
      <t xml:space="preserve"> - коэффициент, присваеваемый муниципальному образованию - финалисту Всероссийского конкурса лучших проектов создания комфортной городской среды в году, предшествующему году предоставления субсидии, на цели реализации проектов-финалистов Всероссийского конкурса лучших проектов создания комфортной городской среды</t>
    </r>
  </si>
  <si>
    <r>
      <rPr>
        <u/>
        <sz val="16"/>
        <color theme="1"/>
        <rFont val="Calibri"/>
        <family val="2"/>
        <charset val="204"/>
        <scheme val="minor"/>
      </rPr>
      <t>Кмон</t>
    </r>
    <r>
      <rPr>
        <sz val="16"/>
        <color theme="1"/>
        <rFont val="Calibri"/>
        <family val="2"/>
        <charset val="204"/>
        <scheme val="minor"/>
      </rPr>
      <t xml:space="preserve"> - коэффициент, присваеваемый монопрофильному муниципальному образованию</t>
    </r>
  </si>
  <si>
    <t>К3 - коэфициент выравнивания, присваеваемый:</t>
  </si>
  <si>
    <t>К3х</t>
  </si>
  <si>
    <t>К3у</t>
  </si>
  <si>
    <t>- К3х  - муниципальному образованию с численностью населения менее 20000 чел.:</t>
  </si>
  <si>
    <t>- К3у -  муниципальному образованию с численностью населения свыше 20000 чел.:</t>
  </si>
  <si>
    <t xml:space="preserve">Абанский район </t>
  </si>
  <si>
    <t>Абанский с/с (п. Абан)</t>
  </si>
  <si>
    <t xml:space="preserve">Ачинский район </t>
  </si>
  <si>
    <t>Белоярский с/с</t>
  </si>
  <si>
    <t>Горный с/с</t>
  </si>
  <si>
    <t>Ключинский с/с</t>
  </si>
  <si>
    <t xml:space="preserve"> Малиновский с/с 
(пос. Малиновка)</t>
  </si>
  <si>
    <t>Преображенский с/с</t>
  </si>
  <si>
    <t>Тарутинский с/с</t>
  </si>
  <si>
    <t xml:space="preserve">Балахтинский район </t>
  </si>
  <si>
    <t>пгт Балахта</t>
  </si>
  <si>
    <t>Кожановский с/с (с. Кожаны)</t>
  </si>
  <si>
    <t>Приморский с/с (п.Приморск)</t>
  </si>
  <si>
    <t>Чистопольский с/с</t>
  </si>
  <si>
    <t>Березовский район</t>
  </si>
  <si>
    <t>Бархатовский с/с 
(с. Бархатово)</t>
  </si>
  <si>
    <t xml:space="preserve"> Вознесенский с/с 
(с. Вознесенка)</t>
  </si>
  <si>
    <t>Зыковский с/с (п. Зыково)</t>
  </si>
  <si>
    <t xml:space="preserve">Бирилюсский район </t>
  </si>
  <si>
    <t xml:space="preserve"> Рассветовский с/с 
(п. Рассвет)</t>
  </si>
  <si>
    <t>Новобирилюсский с/с 
(с. Новобирилюссы)</t>
  </si>
  <si>
    <t xml:space="preserve">Боготольский район </t>
  </si>
  <si>
    <t>Боготольский с/с 
(с. Боготол)</t>
  </si>
  <si>
    <t>Большекосульский с/с</t>
  </si>
  <si>
    <t>Критовский с/с</t>
  </si>
  <si>
    <t xml:space="preserve">Богучанский район </t>
  </si>
  <si>
    <t>Богучанский с/с</t>
  </si>
  <si>
    <t>Ангарский с/с</t>
  </si>
  <si>
    <t>Красногорьевский с/с</t>
  </si>
  <si>
    <t>Октябрьский с/с</t>
  </si>
  <si>
    <t>Таежнинский с/с (п.Таежный)</t>
  </si>
  <si>
    <t>Большемуртинский р-н</t>
  </si>
  <si>
    <t>пгт Большая Мурта</t>
  </si>
  <si>
    <t>Предивинский с/с</t>
  </si>
  <si>
    <t>Большеулуйский р-н</t>
  </si>
  <si>
    <t>Большеулуйский с/с</t>
  </si>
  <si>
    <t xml:space="preserve">Дзержинский район </t>
  </si>
  <si>
    <t>Дзержинский с/с 
(с.Дзержинское)</t>
  </si>
  <si>
    <t xml:space="preserve">Емельяновский район </t>
  </si>
  <si>
    <t>Еловский с/с</t>
  </si>
  <si>
    <t>Мининский с/с</t>
  </si>
  <si>
    <t>Никольский с/с</t>
  </si>
  <si>
    <t>Солонцовский с/с (п. Солонцы)</t>
  </si>
  <si>
    <t>Устюгский с/с</t>
  </si>
  <si>
    <t>Частоостровский с/с</t>
  </si>
  <si>
    <t>Шуваевский с/с</t>
  </si>
  <si>
    <t>Элитовский с/с (п.Элита)</t>
  </si>
  <si>
    <t>с/с Памяти 13 Борцов</t>
  </si>
  <si>
    <t>Енисейский район</t>
  </si>
  <si>
    <t xml:space="preserve"> гп  Подтесово</t>
  </si>
  <si>
    <t>Абалаковский сельсовет (с.Абалаково)</t>
  </si>
  <si>
    <t>Верхнепашинский сельсовет (с.Верхнепашино)</t>
  </si>
  <si>
    <t>Озерновский с/с</t>
  </si>
  <si>
    <t>Ермаковский р-н</t>
  </si>
  <si>
    <t>Ермаковский с/с (с. Ермаковское)</t>
  </si>
  <si>
    <t>Идринский район</t>
  </si>
  <si>
    <t>Идринский с/с (с.Идринское)</t>
  </si>
  <si>
    <t>Иланский район</t>
  </si>
  <si>
    <t>Новониколаевский с/с</t>
  </si>
  <si>
    <t>Ирбейский район</t>
  </si>
  <si>
    <t>Ирбейский с/с (с.Ирбейское)</t>
  </si>
  <si>
    <t>Казачинский район</t>
  </si>
  <si>
    <t xml:space="preserve">Казачинский с/с </t>
  </si>
  <si>
    <t>Канский район</t>
  </si>
  <si>
    <t>Анцирский с/с</t>
  </si>
  <si>
    <t>Браженский с/с</t>
  </si>
  <si>
    <t>Филимоноский с/с (с.Филимоново)</t>
  </si>
  <si>
    <t>Чечеульский с/с (с.Чечеул)</t>
  </si>
  <si>
    <t>Каратузский район</t>
  </si>
  <si>
    <t>Каратузский сельсовет (с.Каратузское)</t>
  </si>
  <si>
    <t xml:space="preserve">Козульский район </t>
  </si>
  <si>
    <t xml:space="preserve"> пгт. Козулька  </t>
  </si>
  <si>
    <t>пгт Новочернореченский</t>
  </si>
  <si>
    <t>Краснотуранский район</t>
  </si>
  <si>
    <t>Краснотуранский сельсовет (с.Краснотуранское)</t>
  </si>
  <si>
    <t>Лебяженский сельсовет (с.Лебяжье)</t>
  </si>
  <si>
    <t xml:space="preserve">Курагинский район </t>
  </si>
  <si>
    <t xml:space="preserve">г. Артемовск   </t>
  </si>
  <si>
    <t xml:space="preserve">пгт Большая Ирба </t>
  </si>
  <si>
    <t xml:space="preserve">пгт Кошурниково </t>
  </si>
  <si>
    <t xml:space="preserve">пгт Краснокаменск </t>
  </si>
  <si>
    <t>Березовский с/с</t>
  </si>
  <si>
    <t>Рощинский с/с</t>
  </si>
  <si>
    <t>Черемшанский с/с</t>
  </si>
  <si>
    <t>Манский район</t>
  </si>
  <si>
    <t>Шалинский с/с</t>
  </si>
  <si>
    <t>Камарчагский с/с</t>
  </si>
  <si>
    <t>Первоманский с/с</t>
  </si>
  <si>
    <t>Минусинский район</t>
  </si>
  <si>
    <t>Городокский с/с (с.Городок)</t>
  </si>
  <si>
    <t>Лугавский сельсовет (с.Лугавское)</t>
  </si>
  <si>
    <t>Селиванихинский сельсовет (с.Селиваниха)</t>
  </si>
  <si>
    <t>Тесинский сельсовет (с.Тесь)</t>
  </si>
  <si>
    <t xml:space="preserve">Мотыгинский район </t>
  </si>
  <si>
    <t xml:space="preserve">пгт Мотыгино </t>
  </si>
  <si>
    <t xml:space="preserve">пгт Раздолинск </t>
  </si>
  <si>
    <t>Назаровский район</t>
  </si>
  <si>
    <t>Гляденский с/с</t>
  </si>
  <si>
    <t>Краснополянский с/с</t>
  </si>
  <si>
    <t>Красносопкийнский с/с</t>
  </si>
  <si>
    <t>Степновский с/с</t>
  </si>
  <si>
    <t xml:space="preserve">Нижнеингашский район </t>
  </si>
  <si>
    <t>пгт Нижний Ингаш</t>
  </si>
  <si>
    <t>пгт Нижняя Пойма</t>
  </si>
  <si>
    <t>Канифольнинский сельсовет (п.Канифольный)</t>
  </si>
  <si>
    <t>Тинской с/с</t>
  </si>
  <si>
    <t>Новоселовский район</t>
  </si>
  <si>
    <t>Новоселовский с/с</t>
  </si>
  <si>
    <t>Партизанский район</t>
  </si>
  <si>
    <t>Партизанский с/с</t>
  </si>
  <si>
    <t>Имбежский с/с</t>
  </si>
  <si>
    <t>Пировский район</t>
  </si>
  <si>
    <t>Пировский с/с</t>
  </si>
  <si>
    <t xml:space="preserve">Рыбинский район </t>
  </si>
  <si>
    <t>пгт Ирша</t>
  </si>
  <si>
    <t xml:space="preserve">пгт Саянский </t>
  </si>
  <si>
    <t>Новосолянский с/с (С.Новая Солянка)</t>
  </si>
  <si>
    <t>Переясловский с/с</t>
  </si>
  <si>
    <t>Рыбинский с/с (с.Рыбное)</t>
  </si>
  <si>
    <t>Уральский с/с</t>
  </si>
  <si>
    <t>Саянский район</t>
  </si>
  <si>
    <t>Агинский с/с (с.Агинское)</t>
  </si>
  <si>
    <t>Северо-Енисейский район</t>
  </si>
  <si>
    <t>гп. Северо-Енисейский</t>
  </si>
  <si>
    <t>Сухобузимский район</t>
  </si>
  <si>
    <t>Сухобузимский с/с</t>
  </si>
  <si>
    <t>Атамановский с/с</t>
  </si>
  <si>
    <t>Миндерлинский с/с</t>
  </si>
  <si>
    <t>Шилинский с/с</t>
  </si>
  <si>
    <t xml:space="preserve">Таймырский Долгано-Ненецкий муниципальный район </t>
  </si>
  <si>
    <t>Хатанга</t>
  </si>
  <si>
    <t>Тасеевский район</t>
  </si>
  <si>
    <t>Тасеевский с/с</t>
  </si>
  <si>
    <t xml:space="preserve">Туруханский район </t>
  </si>
  <si>
    <t xml:space="preserve">г. Игарка  </t>
  </si>
  <si>
    <t>Туруханский с/с</t>
  </si>
  <si>
    <t>Борский с/с</t>
  </si>
  <si>
    <t>Тюхтетский район</t>
  </si>
  <si>
    <t>Тюхтетский с/с</t>
  </si>
  <si>
    <t>Ужурский район</t>
  </si>
  <si>
    <t>Крутоярский с/с</t>
  </si>
  <si>
    <t>Кулунский с/с</t>
  </si>
  <si>
    <t xml:space="preserve">Уярский район </t>
  </si>
  <si>
    <t>Громадский с/с</t>
  </si>
  <si>
    <t>Шарыповский район</t>
  </si>
  <si>
    <t>Парнинский с/с</t>
  </si>
  <si>
    <t>Холмогорский с/с</t>
  </si>
  <si>
    <t xml:space="preserve">Шушенский район </t>
  </si>
  <si>
    <t>Ильичевский с/с</t>
  </si>
  <si>
    <t>Субботинский с/с</t>
  </si>
  <si>
    <t>Эвенкийский район</t>
  </si>
  <si>
    <t>п. Тура</t>
  </si>
  <si>
    <t>с. Байкит</t>
  </si>
  <si>
    <t xml:space="preserve">с. Ванавара </t>
  </si>
  <si>
    <t>ВСЕГО</t>
  </si>
  <si>
    <t>МО не выполняют условия</t>
  </si>
  <si>
    <t>Количество неблагоустроен-ных дворов за исключением МО, не соблюдающих условия</t>
  </si>
  <si>
    <t>Размер субсидии на 2020 г., тыс. руб. (ст.7 / ИТОГО ст.7*размер субсидии на 2020 г)</t>
  </si>
  <si>
    <t>Размер субсидии с ограничением с учетом количества МКД , тыс. руб.</t>
  </si>
  <si>
    <t>меньше 10 МКД</t>
  </si>
  <si>
    <t>от 10 до 20 МКД</t>
  </si>
  <si>
    <t>более 20 МКД</t>
  </si>
  <si>
    <t>ограничения по количеству МКД (ст. 9)</t>
  </si>
  <si>
    <t>Расчет субсидии по минимальному и дополнительному перечню, тыс. руб. (ст. 9*1,1)</t>
  </si>
  <si>
    <t>не более 1500 тыс. руб.</t>
  </si>
  <si>
    <t>не более 3500 тыс. руб.</t>
  </si>
  <si>
    <t>800-1000 тыс. руб.</t>
  </si>
  <si>
    <t>ограничения по количеству МКД (ст. 8)</t>
  </si>
  <si>
    <t>(ст.3 / ИТОГО ст.3)</t>
  </si>
  <si>
    <t>(cт.6 / ИТОГО ст.6)</t>
  </si>
  <si>
    <t xml:space="preserve"> (ст.4 - ст.5)</t>
  </si>
  <si>
    <t>(ст.5 / ст.4)</t>
  </si>
  <si>
    <t xml:space="preserve">Березовский район, пгт. Березовка </t>
  </si>
  <si>
    <t>Иланский район, г. Иланский</t>
  </si>
  <si>
    <t>Кежемский район, г. Кодинск</t>
  </si>
  <si>
    <t>Курагинский район, пгт Курагино</t>
  </si>
  <si>
    <t>Рыбинский район, г. Заозерный</t>
  </si>
  <si>
    <t>Таймырский Долгано-Ненецкий район, г. Дудинка</t>
  </si>
  <si>
    <t>Ужурский район, г. Ужур</t>
  </si>
  <si>
    <t>Уярский район, г. Уяр</t>
  </si>
  <si>
    <t>Шушенский район, пгт Шушенское</t>
  </si>
  <si>
    <t>Объем субсидии на общественные</t>
  </si>
  <si>
    <t>Размер субсидии на 2021 г, тыс. руб.</t>
  </si>
  <si>
    <t>размер субсидии на ОП в 2020</t>
  </si>
  <si>
    <t>Количество благоустроен-ных дворов в 2017-2020 гг</t>
  </si>
  <si>
    <t>Размер субсидии на 2021 г</t>
  </si>
  <si>
    <t>ДО КОРРЕКТИВКИ СУБСИДИИ</t>
  </si>
  <si>
    <t>ПОСЛЕ КОРРЕКТИВКИ СУБСИДИИ</t>
  </si>
  <si>
    <t>размер субсидии на ОП в 2021 (70%)</t>
  </si>
  <si>
    <t>размер субсидии на ДТ в 2021 (30%)</t>
  </si>
  <si>
    <t>ФБ</t>
  </si>
  <si>
    <t>КБ</t>
  </si>
  <si>
    <t>%</t>
  </si>
  <si>
    <r>
      <t xml:space="preserve">1) Если численность населения городов и городских поселений от 5000 до 6000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2,0 - 1,4267;</t>
    </r>
  </si>
  <si>
    <r>
      <t xml:space="preserve">2) Если численность населения городов и городских поселений от 6000 до 10000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1,4267 - 1,22;</t>
    </r>
  </si>
  <si>
    <r>
      <t xml:space="preserve">2) Если численность населения городов и городских поселений от 10000 до 10100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1,22 - 1,16;</t>
    </r>
  </si>
  <si>
    <r>
      <t xml:space="preserve">4) Если численность населения городов и городских поселений от 10100 до 12000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1,16 - 1,15367</t>
    </r>
    <r>
      <rPr>
        <sz val="10.5"/>
        <color theme="1"/>
        <rFont val="Times New Roman"/>
        <family val="1"/>
        <charset val="204"/>
      </rPr>
      <t>;</t>
    </r>
  </si>
  <si>
    <r>
      <t xml:space="preserve">5) Если численность населения городов и городских поселений от 12000 до 15000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1,15367 - 1,13</t>
    </r>
    <r>
      <rPr>
        <sz val="10.5"/>
        <color theme="1"/>
        <rFont val="Times New Roman"/>
        <family val="1"/>
        <charset val="204"/>
      </rPr>
      <t>;</t>
    </r>
  </si>
  <si>
    <r>
      <t xml:space="preserve">6) Если численность населения городов и городских поселений от 15000 до 16500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1,13-1,127</t>
    </r>
    <r>
      <rPr>
        <sz val="10.5"/>
        <color theme="1"/>
        <rFont val="Times New Roman"/>
        <family val="1"/>
        <charset val="204"/>
      </rPr>
      <t>;</t>
    </r>
  </si>
  <si>
    <r>
      <t xml:space="preserve">7) Если численность населения городов и городских поселений от 16500 до 17000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1,127-1,0736</t>
    </r>
    <r>
      <rPr>
        <sz val="10.5"/>
        <color theme="1"/>
        <rFont val="Times New Roman"/>
        <family val="1"/>
        <charset val="204"/>
      </rPr>
      <t>;</t>
    </r>
  </si>
  <si>
    <r>
      <t xml:space="preserve">6) Если численность населения городов и городских поселений от 17000 до 17900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1,0736-1,0159</t>
    </r>
    <r>
      <rPr>
        <sz val="10.5"/>
        <color theme="1"/>
        <rFont val="Times New Roman"/>
        <family val="1"/>
        <charset val="204"/>
      </rPr>
      <t>;</t>
    </r>
  </si>
  <si>
    <r>
      <t xml:space="preserve">6) Если численность населения городов и городских поселений от 17900 до 19500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1,0159-1,012</t>
    </r>
    <r>
      <rPr>
        <sz val="10.5"/>
        <color theme="1"/>
        <rFont val="Times New Roman"/>
        <family val="1"/>
        <charset val="204"/>
      </rPr>
      <t>;</t>
    </r>
  </si>
  <si>
    <r>
      <t xml:space="preserve">6) Если численность населения городов и городских поселений от 19500 до 20000 человек,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1,012-1,01151</t>
    </r>
    <r>
      <rPr>
        <sz val="10.5"/>
        <color theme="1"/>
        <rFont val="Times New Roman"/>
        <family val="1"/>
        <charset val="204"/>
      </rPr>
      <t>;</t>
    </r>
  </si>
  <si>
    <r>
      <t xml:space="preserve">1) Если % благоустроенных дворовых территорий городов от 4% до 7%, то коэффициент выравнивания составляет </t>
    </r>
    <r>
      <rPr>
        <b/>
        <sz val="10.5"/>
        <color theme="1"/>
        <rFont val="Times New Roman"/>
        <family val="1"/>
        <charset val="204"/>
      </rPr>
      <t xml:space="preserve"> 0,985</t>
    </r>
  </si>
  <si>
    <r>
      <t xml:space="preserve">2) Если % благоустроенных дворовых территорий городов от 7% до 11%, то коэффициент выравнивания составляет  </t>
    </r>
    <r>
      <rPr>
        <b/>
        <sz val="10.5"/>
        <color theme="1"/>
        <rFont val="Times New Roman"/>
        <family val="1"/>
        <charset val="204"/>
      </rPr>
      <t>0,984</t>
    </r>
  </si>
  <si>
    <r>
      <t xml:space="preserve">3) Если % благоустроенных дворовых территорий городов от 11% до 15%, то коэффициент выравнивания составляет  </t>
    </r>
    <r>
      <rPr>
        <b/>
        <sz val="10.5"/>
        <color theme="1"/>
        <rFont val="Times New Roman"/>
        <family val="1"/>
        <charset val="204"/>
      </rPr>
      <t>0,983</t>
    </r>
  </si>
  <si>
    <r>
      <t xml:space="preserve">4) Если % благоустроенных дворовых территорий городов от 15% до 23%, то коэффициент выравнивания составляет </t>
    </r>
    <r>
      <rPr>
        <b/>
        <sz val="10.5"/>
        <color theme="1"/>
        <rFont val="Times New Roman"/>
        <family val="1"/>
        <charset val="204"/>
      </rPr>
      <t xml:space="preserve"> 0,982</t>
    </r>
  </si>
  <si>
    <r>
      <t xml:space="preserve">5) Если % благоустроенных дворовых территорий городов от 23% до 35%, то коэффициент выравнивания составляет  </t>
    </r>
    <r>
      <rPr>
        <b/>
        <sz val="10.5"/>
        <color theme="1"/>
        <rFont val="Times New Roman"/>
        <family val="1"/>
        <charset val="204"/>
      </rPr>
      <t>0,981</t>
    </r>
  </si>
  <si>
    <r>
      <rPr>
        <u/>
        <sz val="10.5"/>
        <color theme="1"/>
        <rFont val="Times New Roman"/>
        <family val="1"/>
        <charset val="204"/>
      </rPr>
      <t>Кист</t>
    </r>
    <r>
      <rPr>
        <sz val="10.5"/>
        <color theme="1"/>
        <rFont val="Times New Roman"/>
        <family val="1"/>
        <charset val="204"/>
      </rPr>
      <t xml:space="preserve"> - коэффициент, присваеваемый муниципальному образованию, имеющему статус исторического поселения</t>
    </r>
  </si>
  <si>
    <r>
      <rPr>
        <u/>
        <sz val="10.5"/>
        <color theme="1"/>
        <rFont val="Times New Roman"/>
        <family val="1"/>
        <charset val="204"/>
      </rPr>
      <t>Кфин</t>
    </r>
    <r>
      <rPr>
        <sz val="10.5"/>
        <color theme="1"/>
        <rFont val="Times New Roman"/>
        <family val="1"/>
        <charset val="204"/>
      </rPr>
      <t xml:space="preserve"> - коэффициент, присваеваемый муниципальному образованию - финалисту Всероссийского конкурса лучших проектов создания комфортной городской среды в году, предшествующему году предоставления субсидии, на цели реализации проектов-финалистов Всероссийского конкурса лучших проектов создания комфортной городской среды</t>
    </r>
  </si>
  <si>
    <r>
      <rPr>
        <u/>
        <sz val="10.5"/>
        <color theme="1"/>
        <rFont val="Times New Roman"/>
        <family val="1"/>
        <charset val="204"/>
      </rPr>
      <t>Кмон</t>
    </r>
    <r>
      <rPr>
        <sz val="10.5"/>
        <color theme="1"/>
        <rFont val="Times New Roman"/>
        <family val="1"/>
        <charset val="204"/>
      </rPr>
      <t xml:space="preserve"> - коэффициент, присваеваемый монопрофильному муниципальному образованию</t>
    </r>
  </si>
  <si>
    <t>размер субсидии на ДТ в 2021</t>
  </si>
  <si>
    <t>21 (18-17)</t>
  </si>
  <si>
    <t>размер субсидии на ОП в 2021</t>
  </si>
  <si>
    <t>22 (18-21)</t>
  </si>
  <si>
    <t>1 вариант (приоритет дворовые территории)</t>
  </si>
  <si>
    <t>2 вариант (приоритет общественные территориии)</t>
  </si>
  <si>
    <t>24 (18-16)</t>
  </si>
  <si>
    <t>23 (18-24)</t>
  </si>
  <si>
    <t>Δ Дельта</t>
  </si>
  <si>
    <t>2021 до уменьшения</t>
  </si>
  <si>
    <t xml:space="preserve">2021 после уменьшения </t>
  </si>
  <si>
    <t>Емельяновский район, пгт Емельяново</t>
  </si>
  <si>
    <t>ДЕЛЬТА</t>
  </si>
  <si>
    <t>АНАЛИЗ</t>
  </si>
  <si>
    <t xml:space="preserve">1 вариант (приоритет дворовые территории)
</t>
  </si>
  <si>
    <t>ВСЕГО
ст.1-ст.4</t>
  </si>
  <si>
    <t>ОП
ст.2-ст.6</t>
  </si>
  <si>
    <t>ДТ
ст.3-ст.7</t>
  </si>
  <si>
    <t>размер 
субсидии на ДТ 
 на уровне
"до корректировке" 
ст.11=ст.3</t>
  </si>
  <si>
    <t>размер 
субсидии на ОП 
ст.4-ст.11</t>
  </si>
  <si>
    <t>размер 
субсидии на ОТ 
 на уровне
"до корректировке" 
ст.15=ст.2</t>
  </si>
  <si>
    <t xml:space="preserve">размер субсидии на ДТ
ст.4-ст.15
</t>
  </si>
  <si>
    <t xml:space="preserve">
"УХУДШЕНИЕ"
Дельта на дворовые с уровнем 
"После коррекировке"
ст.7-ст 16</t>
  </si>
  <si>
    <t>"УХУДШЕНИЕ"
Дельта на общественые с уровнем 
"До коррекировке"
ст.2-ст.12</t>
  </si>
  <si>
    <t>"УХУДШЕНИЕ"
Дельта на общественые с уровнем 
"После коррекировке"
ст.6-ст 12</t>
  </si>
  <si>
    <t xml:space="preserve">
"УХУДШЕНИЕ"
Дельта на дворовые с уровнем 
"До коррекировке"
ст.3-ст.16</t>
  </si>
  <si>
    <t>К3z</t>
  </si>
  <si>
    <t xml:space="preserve">-К3z - муниципальному образованию, в случае отсутствия: </t>
  </si>
  <si>
    <r>
      <t xml:space="preserve">1) дворовых территорий в МО, если объем субсидий менее 5,0 млн рублей, то коэфициент выравнивания составляет </t>
    </r>
    <r>
      <rPr>
        <b/>
        <sz val="10.5"/>
        <color theme="1"/>
        <rFont val="Times New Roman"/>
        <family val="1"/>
        <charset val="204"/>
      </rPr>
      <t>1,3484007 - 0,8586</t>
    </r>
  </si>
  <si>
    <r>
      <t xml:space="preserve">2) общественных территорий,  то коэфициент выравнивания составляет  </t>
    </r>
    <r>
      <rPr>
        <b/>
        <sz val="10.5"/>
        <color theme="1"/>
        <rFont val="Times New Roman"/>
        <family val="1"/>
        <charset val="204"/>
      </rPr>
      <t>0,8586-0,74900005</t>
    </r>
  </si>
  <si>
    <t>Размер субсидии на 2021 г, тыс. руб., округляя для ЗАКОНА</t>
  </si>
  <si>
    <r>
      <rPr>
        <u/>
        <sz val="14"/>
        <color theme="1"/>
        <rFont val="Times New Roman"/>
        <family val="1"/>
        <charset val="204"/>
      </rPr>
      <t>Кмон</t>
    </r>
    <r>
      <rPr>
        <sz val="14"/>
        <color theme="1"/>
        <rFont val="Times New Roman"/>
        <family val="1"/>
        <charset val="204"/>
      </rPr>
      <t xml:space="preserve"> - коэффициент, присваеваемый монопрофильному муниципальному образованию</t>
    </r>
  </si>
  <si>
    <t>в приложение к бюджету</t>
  </si>
  <si>
    <t>Численность населения  на 01.01.2021</t>
  </si>
  <si>
    <t>Приложение № 1</t>
  </si>
  <si>
    <t xml:space="preserve">Расчет  субсидии  бюджетам муниципальных образований Красноярского края на софинансирование муниципальных программ формирования современной городской среды в 2023 году </t>
  </si>
  <si>
    <t xml:space="preserve">
Размер субсидии на 2023 г, руб.
(федеральный + краевой бюджеты) </t>
  </si>
  <si>
    <t xml:space="preserve">* В соответствии с действующим соглашением  уровень софинансирования объема расходного обязательства муниципального образования из федерального и краевого бюджетов составляет  менее 4,5 %  </t>
  </si>
  <si>
    <t xml:space="preserve">г.Сосновоборск </t>
  </si>
  <si>
    <t xml:space="preserve">г.Назарово </t>
  </si>
  <si>
    <t xml:space="preserve">г.Минусинск </t>
  </si>
  <si>
    <t xml:space="preserve">г.Бородино </t>
  </si>
  <si>
    <t xml:space="preserve">г.Енисейск </t>
  </si>
  <si>
    <t xml:space="preserve">пгт Емельяново </t>
  </si>
  <si>
    <t xml:space="preserve">Кежемский район, г. Кодинск </t>
  </si>
  <si>
    <t xml:space="preserve">
Размер субсидии на 2023 г с учетом корректировки, руб.
(федеральный + краевой бюджеты) </t>
  </si>
  <si>
    <t>Сумма уточненного расчета субсидии,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</si>
</sst>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\M\o\n\t\h\ \D.\y\y\y\y"/>
    <numFmt numFmtId="169" formatCode="_-* #,##0.0000000000000\ _₽_-;\-* #,##0.0000000000000\ _₽_-;_-* &quot;-&quot;??\ _₽_-;_-@_-"/>
    <numFmt numFmtId="170" formatCode="0.000000"/>
    <numFmt numFmtId="171" formatCode="#,##0.0"/>
    <numFmt numFmtId="172" formatCode="_-* #,##0.0\ _₽_-;\-* #,##0.0\ _₽_-;_-* &quot;-&quot;??\ _₽_-;_-@_-"/>
    <numFmt numFmtId="173" formatCode="_-* #,##0.0\ _₽_-;\-* #,##0.0\ _₽_-;_-* &quot;-&quot;?\ _₽_-;_-@_-"/>
    <numFmt numFmtId="174" formatCode="_-* #,##0.000000\ _₽_-;\-* #,##0.000000\ _₽_-;_-* &quot;-&quot;??\ _₽_-;_-@_-"/>
    <numFmt numFmtId="175" formatCode="#,##0.000000_ ;\-#,##0.000000\ "/>
    <numFmt numFmtId="176" formatCode="#,##0.00_ ;\-#,##0.00\ 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"/>
      <color indexed="8"/>
      <name val="Courier"/>
      <family val="1"/>
      <charset val="204"/>
    </font>
    <font>
      <sz val="10"/>
      <name val="Arial Cyr"/>
      <charset val="204"/>
    </font>
    <font>
      <b/>
      <sz val="1"/>
      <color indexed="8"/>
      <name val="Courier"/>
      <family val="1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u/>
      <sz val="16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u/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>
      <protection locked="0"/>
    </xf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>
      <protection locked="0"/>
    </xf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3" fillId="0" borderId="0">
      <protection locked="0"/>
    </xf>
    <xf numFmtId="0" fontId="3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7" fillId="0" borderId="0"/>
    <xf numFmtId="0" fontId="3" fillId="0" borderId="0">
      <protection locked="0"/>
    </xf>
    <xf numFmtId="0" fontId="3" fillId="0" borderId="2">
      <protection locked="0"/>
    </xf>
    <xf numFmtId="0" fontId="7" fillId="0" borderId="0"/>
    <xf numFmtId="49" fontId="8" fillId="3" borderId="0" applyNumberFormat="0" applyFont="0" applyFill="0" applyBorder="0" applyAlignment="0" applyProtection="0">
      <alignment horizontal="left" vertical="center" wrapText="1"/>
    </xf>
    <xf numFmtId="0" fontId="1" fillId="0" borderId="0"/>
    <xf numFmtId="0" fontId="7" fillId="0" borderId="0"/>
    <xf numFmtId="0" fontId="4" fillId="0" borderId="0"/>
    <xf numFmtId="0" fontId="4" fillId="0" borderId="0"/>
    <xf numFmtId="0" fontId="7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</cellStyleXfs>
  <cellXfs count="343">
    <xf numFmtId="0" fontId="0" fillId="0" borderId="0" xfId="0"/>
    <xf numFmtId="0" fontId="0" fillId="0" borderId="1" xfId="0" applyBorder="1"/>
    <xf numFmtId="0" fontId="11" fillId="2" borderId="3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quotePrefix="1" applyNumberFormat="1" applyFont="1" applyFill="1" applyBorder="1" applyAlignment="1">
      <alignment horizontal="left" vertical="top" wrapText="1"/>
    </xf>
    <xf numFmtId="43" fontId="11" fillId="4" borderId="1" xfId="1" applyFont="1" applyFill="1" applyBorder="1" applyAlignment="1">
      <alignment horizontal="right" vertical="center" wrapText="1"/>
    </xf>
    <xf numFmtId="43" fontId="9" fillId="0" borderId="3" xfId="1" applyFont="1" applyFill="1" applyBorder="1" applyAlignment="1">
      <alignment horizontal="right" vertical="center"/>
    </xf>
    <xf numFmtId="0" fontId="11" fillId="0" borderId="3" xfId="0" quotePrefix="1" applyNumberFormat="1" applyFont="1" applyFill="1" applyBorder="1" applyAlignment="1">
      <alignment horizontal="left" vertical="top" wrapText="1"/>
    </xf>
    <xf numFmtId="43" fontId="9" fillId="0" borderId="9" xfId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left" vertical="top" wrapText="1"/>
    </xf>
    <xf numFmtId="43" fontId="0" fillId="0" borderId="0" xfId="0" applyNumberFormat="1"/>
    <xf numFmtId="0" fontId="21" fillId="0" borderId="0" xfId="0" applyFont="1" applyFill="1"/>
    <xf numFmtId="0" fontId="21" fillId="0" borderId="0" xfId="0" applyFont="1"/>
    <xf numFmtId="0" fontId="9" fillId="0" borderId="1" xfId="0" applyFont="1" applyBorder="1" applyAlignment="1">
      <alignment horizontal="center" vertical="center"/>
    </xf>
    <xf numFmtId="0" fontId="0" fillId="0" borderId="0" xfId="0" applyFill="1"/>
    <xf numFmtId="43" fontId="9" fillId="0" borderId="1" xfId="1" applyFont="1" applyFill="1" applyBorder="1" applyAlignment="1">
      <alignment horizontal="right" vertical="center"/>
    </xf>
    <xf numFmtId="0" fontId="20" fillId="0" borderId="0" xfId="0" quotePrefix="1" applyNumberFormat="1" applyFont="1" applyFill="1" applyBorder="1" applyAlignment="1">
      <alignment horizontal="left" vertical="center"/>
    </xf>
    <xf numFmtId="43" fontId="11" fillId="0" borderId="3" xfId="1" quotePrefix="1" applyFont="1" applyFill="1" applyBorder="1" applyAlignment="1">
      <alignment horizontal="right" vertical="center" wrapText="1"/>
    </xf>
    <xf numFmtId="43" fontId="11" fillId="0" borderId="3" xfId="1" applyFont="1" applyFill="1" applyBorder="1" applyAlignment="1">
      <alignment horizontal="right" vertical="center" wrapText="1"/>
    </xf>
    <xf numFmtId="0" fontId="15" fillId="0" borderId="3" xfId="0" quotePrefix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5" borderId="0" xfId="0" applyFill="1"/>
    <xf numFmtId="0" fontId="11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1" fillId="0" borderId="1" xfId="0" quotePrefix="1" applyNumberFormat="1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11" fillId="5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0" borderId="1" xfId="0" quotePrefix="1" applyNumberFormat="1" applyFont="1" applyFill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43" fontId="11" fillId="0" borderId="1" xfId="1" quotePrefix="1" applyFont="1" applyFill="1" applyBorder="1" applyAlignment="1">
      <alignment horizontal="right" vertical="center" wrapText="1"/>
    </xf>
    <xf numFmtId="43" fontId="11" fillId="0" borderId="1" xfId="1" applyFont="1" applyFill="1" applyBorder="1" applyAlignment="1">
      <alignment horizontal="right" vertical="center" wrapText="1"/>
    </xf>
    <xf numFmtId="43" fontId="10" fillId="0" borderId="1" xfId="1" applyFont="1" applyFill="1" applyBorder="1" applyAlignment="1">
      <alignment horizontal="right" vertical="center" wrapText="1"/>
    </xf>
    <xf numFmtId="43" fontId="9" fillId="0" borderId="1" xfId="1" applyFont="1" applyFill="1" applyBorder="1" applyAlignment="1">
      <alignment horizontal="right" vertical="center" wrapText="1"/>
    </xf>
    <xf numFmtId="43" fontId="15" fillId="0" borderId="1" xfId="1" applyFont="1" applyFill="1" applyBorder="1" applyAlignment="1">
      <alignment horizontal="right" vertical="center" wrapText="1"/>
    </xf>
    <xf numFmtId="0" fontId="0" fillId="0" borderId="0" xfId="0"/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quotePrefix="1" applyNumberFormat="1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left" vertical="center" wrapText="1"/>
    </xf>
    <xf numFmtId="0" fontId="11" fillId="5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left" vertical="center" wrapText="1"/>
    </xf>
    <xf numFmtId="43" fontId="9" fillId="0" borderId="1" xfId="1" applyFont="1" applyBorder="1" applyAlignment="1">
      <alignment horizontal="right" vertical="center"/>
    </xf>
    <xf numFmtId="43" fontId="11" fillId="0" borderId="1" xfId="1" applyFont="1" applyFill="1" applyBorder="1" applyAlignment="1">
      <alignment horizontal="right" vertical="center" wrapText="1"/>
    </xf>
    <xf numFmtId="43" fontId="15" fillId="0" borderId="1" xfId="1" applyFont="1" applyFill="1" applyBorder="1" applyAlignment="1">
      <alignment horizontal="right" vertical="center" wrapText="1"/>
    </xf>
    <xf numFmtId="0" fontId="11" fillId="5" borderId="1" xfId="0" quotePrefix="1" applyNumberFormat="1" applyFont="1" applyFill="1" applyBorder="1" applyAlignment="1">
      <alignment horizontal="left" vertical="center" wrapText="1"/>
    </xf>
    <xf numFmtId="0" fontId="0" fillId="7" borderId="1" xfId="0" applyFill="1" applyBorder="1"/>
    <xf numFmtId="43" fontId="9" fillId="0" borderId="1" xfId="1" applyFont="1" applyBorder="1" applyAlignment="1">
      <alignment horizontal="right" vertical="center"/>
    </xf>
    <xf numFmtId="43" fontId="11" fillId="0" borderId="1" xfId="1" applyFont="1" applyFill="1" applyBorder="1" applyAlignment="1">
      <alignment horizontal="right" vertical="center" wrapText="1"/>
    </xf>
    <xf numFmtId="43" fontId="15" fillId="0" borderId="1" xfId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/>
    </xf>
    <xf numFmtId="43" fontId="9" fillId="6" borderId="1" xfId="1" applyFont="1" applyFill="1" applyBorder="1" applyAlignment="1">
      <alignment horizontal="right" vertical="center"/>
    </xf>
    <xf numFmtId="43" fontId="11" fillId="6" borderId="1" xfId="1" applyFont="1" applyFill="1" applyBorder="1" applyAlignment="1">
      <alignment horizontal="right" vertical="center" wrapText="1"/>
    </xf>
    <xf numFmtId="0" fontId="0" fillId="0" borderId="0" xfId="0"/>
    <xf numFmtId="0" fontId="13" fillId="0" borderId="0" xfId="0" applyFont="1" applyAlignment="1">
      <alignment vertical="center"/>
    </xf>
    <xf numFmtId="0" fontId="13" fillId="0" borderId="0" xfId="0" applyFont="1" applyBorder="1"/>
    <xf numFmtId="0" fontId="17" fillId="0" borderId="0" xfId="0" applyFont="1" applyBorder="1" applyAlignment="1"/>
    <xf numFmtId="43" fontId="9" fillId="0" borderId="1" xfId="1" applyFont="1" applyBorder="1" applyAlignment="1">
      <alignment horizontal="right" vertical="center"/>
    </xf>
    <xf numFmtId="43" fontId="11" fillId="0" borderId="1" xfId="1" applyFont="1" applyFill="1" applyBorder="1" applyAlignment="1">
      <alignment horizontal="right" vertical="center" wrapText="1"/>
    </xf>
    <xf numFmtId="43" fontId="9" fillId="0" borderId="1" xfId="1" applyFont="1" applyBorder="1" applyAlignment="1">
      <alignment horizontal="right" vertical="center"/>
    </xf>
    <xf numFmtId="43" fontId="11" fillId="0" borderId="1" xfId="1" applyFont="1" applyFill="1" applyBorder="1" applyAlignment="1">
      <alignment horizontal="right" vertical="center" wrapText="1"/>
    </xf>
    <xf numFmtId="43" fontId="15" fillId="0" borderId="1" xfId="1" applyFont="1" applyFill="1" applyBorder="1" applyAlignment="1">
      <alignment horizontal="right" vertical="center" wrapText="1"/>
    </xf>
    <xf numFmtId="169" fontId="0" fillId="0" borderId="0" xfId="0" applyNumberFormat="1" applyAlignment="1"/>
    <xf numFmtId="0" fontId="12" fillId="0" borderId="4" xfId="0" applyFont="1" applyFill="1" applyBorder="1" applyAlignment="1">
      <alignment vertical="center" wrapText="1"/>
    </xf>
    <xf numFmtId="0" fontId="0" fillId="0" borderId="11" xfId="0" applyBorder="1" applyAlignment="1"/>
    <xf numFmtId="0" fontId="0" fillId="0" borderId="10" xfId="0" applyBorder="1" applyAlignment="1"/>
    <xf numFmtId="170" fontId="11" fillId="2" borderId="3" xfId="0" applyNumberFormat="1" applyFont="1" applyFill="1" applyBorder="1" applyAlignment="1">
      <alignment horizontal="center" vertical="center"/>
    </xf>
    <xf numFmtId="170" fontId="11" fillId="2" borderId="1" xfId="0" applyNumberFormat="1" applyFont="1" applyFill="1" applyBorder="1" applyAlignment="1">
      <alignment horizontal="center" vertical="center"/>
    </xf>
    <xf numFmtId="170" fontId="11" fillId="0" borderId="1" xfId="0" applyNumberFormat="1" applyFont="1" applyFill="1" applyBorder="1" applyAlignment="1">
      <alignment horizontal="center" vertical="center"/>
    </xf>
    <xf numFmtId="170" fontId="0" fillId="0" borderId="0" xfId="0" applyNumberFormat="1"/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24" fillId="0" borderId="0" xfId="0" applyFont="1"/>
    <xf numFmtId="0" fontId="25" fillId="0" borderId="0" xfId="0" applyFont="1" applyAlignment="1">
      <alignment horizontal="center" vertical="center"/>
    </xf>
    <xf numFmtId="171" fontId="24" fillId="0" borderId="0" xfId="0" applyNumberFormat="1" applyFont="1"/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27" fillId="2" borderId="1" xfId="0" applyNumberFormat="1" applyFont="1" applyFill="1" applyBorder="1" applyAlignment="1">
      <alignment horizontal="center" vertical="center"/>
    </xf>
    <xf numFmtId="0" fontId="27" fillId="0" borderId="1" xfId="0" quotePrefix="1" applyNumberFormat="1" applyFont="1" applyFill="1" applyBorder="1" applyAlignment="1">
      <alignment horizontal="left" vertical="top" wrapText="1"/>
    </xf>
    <xf numFmtId="43" fontId="24" fillId="0" borderId="1" xfId="1" applyFont="1" applyFill="1" applyBorder="1" applyAlignment="1">
      <alignment horizontal="right" vertical="center"/>
    </xf>
    <xf numFmtId="43" fontId="24" fillId="0" borderId="1" xfId="1" applyFont="1" applyBorder="1" applyAlignment="1">
      <alignment horizontal="right" vertical="center"/>
    </xf>
    <xf numFmtId="0" fontId="24" fillId="0" borderId="1" xfId="0" applyFont="1" applyBorder="1"/>
    <xf numFmtId="43" fontId="24" fillId="8" borderId="1" xfId="1" applyFont="1" applyFill="1" applyBorder="1" applyAlignment="1">
      <alignment horizontal="center" vertical="center"/>
    </xf>
    <xf numFmtId="43" fontId="24" fillId="8" borderId="1" xfId="0" applyNumberFormat="1" applyFont="1" applyFill="1" applyBorder="1" applyAlignment="1">
      <alignment horizontal="center" vertical="center"/>
    </xf>
    <xf numFmtId="43" fontId="24" fillId="5" borderId="1" xfId="1" applyFont="1" applyFill="1" applyBorder="1" applyAlignment="1">
      <alignment horizontal="center" vertical="center"/>
    </xf>
    <xf numFmtId="43" fontId="24" fillId="5" borderId="1" xfId="0" applyNumberFormat="1" applyFont="1" applyFill="1" applyBorder="1" applyAlignment="1">
      <alignment horizontal="center" vertical="center"/>
    </xf>
    <xf numFmtId="43" fontId="24" fillId="5" borderId="1" xfId="0" applyNumberFormat="1" applyFont="1" applyFill="1" applyBorder="1"/>
    <xf numFmtId="43" fontId="24" fillId="5" borderId="1" xfId="0" applyNumberFormat="1" applyFont="1" applyFill="1" applyBorder="1" applyAlignment="1">
      <alignment vertical="center"/>
    </xf>
    <xf numFmtId="0" fontId="27" fillId="0" borderId="1" xfId="0" applyNumberFormat="1" applyFont="1" applyFill="1" applyBorder="1" applyAlignment="1">
      <alignment horizontal="left" vertical="top" wrapText="1"/>
    </xf>
    <xf numFmtId="0" fontId="27" fillId="0" borderId="1" xfId="0" applyNumberFormat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left" vertical="center" wrapText="1"/>
    </xf>
    <xf numFmtId="43" fontId="27" fillId="0" borderId="1" xfId="1" quotePrefix="1" applyFont="1" applyFill="1" applyBorder="1" applyAlignment="1">
      <alignment horizontal="right" vertical="center" wrapText="1"/>
    </xf>
    <xf numFmtId="43" fontId="27" fillId="0" borderId="1" xfId="1" applyFont="1" applyFill="1" applyBorder="1" applyAlignment="1">
      <alignment horizontal="right" vertical="center" wrapText="1"/>
    </xf>
    <xf numFmtId="3" fontId="27" fillId="0" borderId="1" xfId="0" applyNumberFormat="1" applyFont="1" applyFill="1" applyBorder="1" applyAlignment="1">
      <alignment horizontal="left" vertical="center" wrapText="1"/>
    </xf>
    <xf numFmtId="0" fontId="28" fillId="0" borderId="1" xfId="0" applyNumberFormat="1" applyFont="1" applyFill="1" applyBorder="1" applyAlignment="1">
      <alignment horizontal="left" vertical="center" wrapText="1"/>
    </xf>
    <xf numFmtId="43" fontId="28" fillId="0" borderId="1" xfId="1" applyFont="1" applyFill="1" applyBorder="1" applyAlignment="1">
      <alignment horizontal="right" vertical="center" wrapText="1"/>
    </xf>
    <xf numFmtId="43" fontId="25" fillId="0" borderId="1" xfId="1" applyFont="1" applyBorder="1" applyAlignment="1">
      <alignment horizontal="right" vertical="center"/>
    </xf>
    <xf numFmtId="43" fontId="28" fillId="8" borderId="1" xfId="1" applyFont="1" applyFill="1" applyBorder="1" applyAlignment="1">
      <alignment horizontal="center" vertical="center" wrapText="1"/>
    </xf>
    <xf numFmtId="43" fontId="25" fillId="8" borderId="1" xfId="0" applyNumberFormat="1" applyFont="1" applyFill="1" applyBorder="1" applyAlignment="1">
      <alignment horizontal="center" vertical="center"/>
    </xf>
    <xf numFmtId="43" fontId="28" fillId="5" borderId="1" xfId="1" applyFont="1" applyFill="1" applyBorder="1" applyAlignment="1">
      <alignment horizontal="center" vertical="center" wrapText="1"/>
    </xf>
    <xf numFmtId="43" fontId="24" fillId="0" borderId="0" xfId="0" applyNumberFormat="1" applyFont="1"/>
    <xf numFmtId="0" fontId="24" fillId="0" borderId="0" xfId="0" applyFont="1" applyFill="1"/>
    <xf numFmtId="169" fontId="24" fillId="0" borderId="0" xfId="0" applyNumberFormat="1" applyFont="1" applyAlignment="1"/>
    <xf numFmtId="0" fontId="27" fillId="0" borderId="0" xfId="0" quotePrefix="1" applyNumberFormat="1" applyFont="1" applyFill="1" applyBorder="1" applyAlignment="1">
      <alignment horizontal="left" vertical="center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 wrapText="1"/>
    </xf>
    <xf numFmtId="0" fontId="24" fillId="11" borderId="1" xfId="0" applyFont="1" applyFill="1" applyBorder="1" applyAlignment="1">
      <alignment horizontal="center"/>
    </xf>
    <xf numFmtId="0" fontId="24" fillId="13" borderId="1" xfId="0" applyFont="1" applyFill="1" applyBorder="1" applyAlignment="1">
      <alignment horizontal="center" vertical="center"/>
    </xf>
    <xf numFmtId="43" fontId="24" fillId="13" borderId="1" xfId="1" applyFont="1" applyFill="1" applyBorder="1" applyAlignment="1">
      <alignment horizontal="center" vertical="center"/>
    </xf>
    <xf numFmtId="43" fontId="25" fillId="13" borderId="1" xfId="1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/>
    </xf>
    <xf numFmtId="43" fontId="24" fillId="11" borderId="1" xfId="0" applyNumberFormat="1" applyFont="1" applyFill="1" applyBorder="1" applyAlignment="1">
      <alignment horizontal="center" vertical="center"/>
    </xf>
    <xf numFmtId="43" fontId="24" fillId="12" borderId="1" xfId="0" applyNumberFormat="1" applyFont="1" applyFill="1" applyBorder="1" applyAlignment="1">
      <alignment horizontal="center" vertical="center"/>
    </xf>
    <xf numFmtId="43" fontId="25" fillId="11" borderId="1" xfId="0" applyNumberFormat="1" applyFont="1" applyFill="1" applyBorder="1" applyAlignment="1">
      <alignment horizontal="center" vertical="center"/>
    </xf>
    <xf numFmtId="43" fontId="25" fillId="12" borderId="1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Alignment="1">
      <alignment horizontal="center" wrapText="1"/>
    </xf>
    <xf numFmtId="4" fontId="24" fillId="0" borderId="0" xfId="0" applyNumberFormat="1" applyFont="1" applyFill="1"/>
    <xf numFmtId="0" fontId="24" fillId="0" borderId="0" xfId="0" applyFont="1" applyFill="1" applyBorder="1" applyAlignment="1">
      <alignment vertical="center" wrapText="1"/>
    </xf>
    <xf numFmtId="4" fontId="24" fillId="0" borderId="1" xfId="0" applyNumberFormat="1" applyFont="1" applyBorder="1"/>
    <xf numFmtId="0" fontId="24" fillId="0" borderId="0" xfId="0" applyFont="1" applyFill="1" applyBorder="1" applyAlignment="1">
      <alignment wrapText="1"/>
    </xf>
    <xf numFmtId="171" fontId="24" fillId="0" borderId="1" xfId="0" applyNumberFormat="1" applyFont="1" applyBorder="1"/>
    <xf numFmtId="0" fontId="24" fillId="0" borderId="0" xfId="0" applyFont="1" applyAlignment="1"/>
    <xf numFmtId="0" fontId="24" fillId="0" borderId="0" xfId="0" applyFont="1" applyAlignment="1">
      <alignment vertical="center"/>
    </xf>
    <xf numFmtId="0" fontId="25" fillId="0" borderId="15" xfId="0" applyFont="1" applyBorder="1" applyAlignment="1">
      <alignment vertical="center"/>
    </xf>
    <xf numFmtId="171" fontId="24" fillId="0" borderId="4" xfId="0" applyNumberFormat="1" applyFont="1" applyBorder="1"/>
    <xf numFmtId="0" fontId="24" fillId="0" borderId="4" xfId="0" applyFont="1" applyBorder="1"/>
    <xf numFmtId="0" fontId="24" fillId="0" borderId="10" xfId="0" applyFont="1" applyBorder="1"/>
    <xf numFmtId="0" fontId="24" fillId="0" borderId="0" xfId="0" applyFont="1" applyBorder="1" applyAlignment="1">
      <alignment vertical="center"/>
    </xf>
    <xf numFmtId="0" fontId="24" fillId="0" borderId="0" xfId="0" applyFont="1" applyBorder="1"/>
    <xf numFmtId="0" fontId="30" fillId="0" borderId="0" xfId="0" applyFont="1"/>
    <xf numFmtId="0" fontId="31" fillId="0" borderId="15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0" fillId="0" borderId="0" xfId="0" applyFont="1" applyAlignment="1"/>
    <xf numFmtId="0" fontId="30" fillId="0" borderId="0" xfId="0" applyFont="1" applyBorder="1"/>
    <xf numFmtId="0" fontId="30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Fill="1" applyBorder="1"/>
    <xf numFmtId="0" fontId="30" fillId="0" borderId="1" xfId="0" applyFont="1" applyBorder="1"/>
    <xf numFmtId="171" fontId="30" fillId="0" borderId="4" xfId="0" applyNumberFormat="1" applyFont="1" applyBorder="1"/>
    <xf numFmtId="0" fontId="30" fillId="0" borderId="10" xfId="0" applyFont="1" applyBorder="1"/>
    <xf numFmtId="171" fontId="30" fillId="0" borderId="1" xfId="0" applyNumberFormat="1" applyFont="1" applyBorder="1"/>
    <xf numFmtId="4" fontId="30" fillId="0" borderId="1" xfId="0" applyNumberFormat="1" applyFont="1" applyBorder="1"/>
    <xf numFmtId="171" fontId="30" fillId="0" borderId="0" xfId="0" applyNumberFormat="1" applyFont="1"/>
    <xf numFmtId="0" fontId="30" fillId="0" borderId="4" xfId="0" applyFont="1" applyBorder="1"/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4" fillId="14" borderId="1" xfId="0" applyFont="1" applyFill="1" applyBorder="1" applyAlignment="1">
      <alignment horizontal="center" vertical="center"/>
    </xf>
    <xf numFmtId="0" fontId="24" fillId="11" borderId="1" xfId="0" applyFont="1" applyFill="1" applyBorder="1" applyAlignment="1">
      <alignment horizontal="center" vertical="center"/>
    </xf>
    <xf numFmtId="43" fontId="9" fillId="8" borderId="1" xfId="1" applyFont="1" applyFill="1" applyBorder="1" applyAlignment="1">
      <alignment horizontal="center" vertical="center"/>
    </xf>
    <xf numFmtId="43" fontId="9" fillId="8" borderId="1" xfId="0" applyNumberFormat="1" applyFont="1" applyFill="1" applyBorder="1" applyAlignment="1">
      <alignment horizontal="center" vertical="center"/>
    </xf>
    <xf numFmtId="43" fontId="9" fillId="5" borderId="1" xfId="1" applyFont="1" applyFill="1" applyBorder="1" applyAlignment="1">
      <alignment horizontal="center" vertical="center"/>
    </xf>
    <xf numFmtId="43" fontId="9" fillId="5" borderId="1" xfId="0" applyNumberFormat="1" applyFont="1" applyFill="1" applyBorder="1" applyAlignment="1">
      <alignment horizontal="center" vertical="center"/>
    </xf>
    <xf numFmtId="43" fontId="9" fillId="13" borderId="1" xfId="0" applyNumberFormat="1" applyFont="1" applyFill="1" applyBorder="1"/>
    <xf numFmtId="43" fontId="9" fillId="11" borderId="1" xfId="0" applyNumberFormat="1" applyFont="1" applyFill="1" applyBorder="1"/>
    <xf numFmtId="43" fontId="9" fillId="11" borderId="1" xfId="0" applyNumberFormat="1" applyFont="1" applyFill="1" applyBorder="1" applyAlignment="1">
      <alignment horizontal="center" vertical="center"/>
    </xf>
    <xf numFmtId="43" fontId="12" fillId="11" borderId="1" xfId="0" applyNumberFormat="1" applyFont="1" applyFill="1" applyBorder="1" applyAlignment="1">
      <alignment horizontal="center" vertical="center"/>
    </xf>
    <xf numFmtId="172" fontId="15" fillId="8" borderId="1" xfId="1" applyNumberFormat="1" applyFont="1" applyFill="1" applyBorder="1" applyAlignment="1">
      <alignment horizontal="center" vertical="center" wrapText="1"/>
    </xf>
    <xf numFmtId="172" fontId="12" fillId="8" borderId="1" xfId="0" applyNumberFormat="1" applyFont="1" applyFill="1" applyBorder="1" applyAlignment="1">
      <alignment horizontal="center" vertical="center"/>
    </xf>
    <xf numFmtId="172" fontId="15" fillId="5" borderId="1" xfId="1" applyNumberFormat="1" applyFont="1" applyFill="1" applyBorder="1" applyAlignment="1">
      <alignment horizontal="center" vertical="center" wrapText="1"/>
    </xf>
    <xf numFmtId="43" fontId="12" fillId="11" borderId="1" xfId="0" applyNumberFormat="1" applyFont="1" applyFill="1" applyBorder="1"/>
    <xf numFmtId="0" fontId="24" fillId="15" borderId="1" xfId="0" applyFont="1" applyFill="1" applyBorder="1" applyAlignment="1">
      <alignment horizontal="center"/>
    </xf>
    <xf numFmtId="43" fontId="9" fillId="15" borderId="1" xfId="0" applyNumberFormat="1" applyFont="1" applyFill="1" applyBorder="1" applyAlignment="1">
      <alignment horizontal="center" vertical="center"/>
    </xf>
    <xf numFmtId="43" fontId="12" fillId="15" borderId="1" xfId="0" applyNumberFormat="1" applyFont="1" applyFill="1" applyBorder="1" applyAlignment="1">
      <alignment horizontal="center" vertical="center"/>
    </xf>
    <xf numFmtId="43" fontId="9" fillId="12" borderId="1" xfId="0" applyNumberFormat="1" applyFont="1" applyFill="1" applyBorder="1" applyAlignment="1">
      <alignment horizontal="center" vertical="center"/>
    </xf>
    <xf numFmtId="43" fontId="9" fillId="15" borderId="1" xfId="0" applyNumberFormat="1" applyFont="1" applyFill="1" applyBorder="1" applyAlignment="1">
      <alignment horizontal="center"/>
    </xf>
    <xf numFmtId="43" fontId="12" fillId="15" borderId="1" xfId="0" applyNumberFormat="1" applyFont="1" applyFill="1" applyBorder="1" applyAlignment="1">
      <alignment horizontal="center"/>
    </xf>
    <xf numFmtId="9" fontId="32" fillId="14" borderId="1" xfId="0" applyNumberFormat="1" applyFont="1" applyFill="1" applyBorder="1"/>
    <xf numFmtId="9" fontId="32" fillId="15" borderId="1" xfId="0" applyNumberFormat="1" applyFont="1" applyFill="1" applyBorder="1"/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27" fillId="0" borderId="0" xfId="0" quotePrefix="1" applyNumberFormat="1" applyFont="1" applyFill="1" applyBorder="1" applyAlignment="1">
      <alignment horizontal="left" vertical="top" wrapText="1"/>
    </xf>
    <xf numFmtId="0" fontId="24" fillId="0" borderId="0" xfId="0" quotePrefix="1" applyFont="1"/>
    <xf numFmtId="174" fontId="24" fillId="0" borderId="0" xfId="0" applyNumberFormat="1" applyFont="1"/>
    <xf numFmtId="43" fontId="12" fillId="13" borderId="1" xfId="0" applyNumberFormat="1" applyFont="1" applyFill="1" applyBorder="1"/>
    <xf numFmtId="43" fontId="12" fillId="12" borderId="1" xfId="0" applyNumberFormat="1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27" fillId="0" borderId="0" xfId="0" quotePrefix="1" applyNumberFormat="1" applyFont="1" applyFill="1" applyBorder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43" fontId="24" fillId="0" borderId="0" xfId="0" applyNumberFormat="1" applyFont="1" applyFill="1"/>
    <xf numFmtId="0" fontId="24" fillId="5" borderId="4" xfId="0" applyFont="1" applyFill="1" applyBorder="1" applyAlignment="1">
      <alignment horizontal="center" vertical="center"/>
    </xf>
    <xf numFmtId="43" fontId="9" fillId="5" borderId="4" xfId="0" applyNumberFormat="1" applyFont="1" applyFill="1" applyBorder="1"/>
    <xf numFmtId="43" fontId="9" fillId="5" borderId="4" xfId="0" applyNumberFormat="1" applyFont="1" applyFill="1" applyBorder="1" applyAlignment="1">
      <alignment vertical="center"/>
    </xf>
    <xf numFmtId="43" fontId="15" fillId="5" borderId="4" xfId="1" applyFont="1" applyFill="1" applyBorder="1" applyAlignment="1">
      <alignment horizontal="center" vertical="center" wrapText="1"/>
    </xf>
    <xf numFmtId="0" fontId="24" fillId="5" borderId="10" xfId="0" applyFont="1" applyFill="1" applyBorder="1" applyAlignment="1">
      <alignment horizontal="center" vertical="center"/>
    </xf>
    <xf numFmtId="43" fontId="9" fillId="13" borderId="10" xfId="1" applyFont="1" applyFill="1" applyBorder="1" applyAlignment="1">
      <alignment horizontal="center" vertical="center"/>
    </xf>
    <xf numFmtId="43" fontId="12" fillId="13" borderId="10" xfId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43" fontId="9" fillId="0" borderId="0" xfId="0" applyNumberFormat="1" applyFont="1" applyFill="1" applyBorder="1"/>
    <xf numFmtId="43" fontId="9" fillId="0" borderId="0" xfId="0" applyNumberFormat="1" applyFont="1" applyFill="1" applyBorder="1" applyAlignment="1">
      <alignment vertical="center"/>
    </xf>
    <xf numFmtId="43" fontId="15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/>
    <xf numFmtId="0" fontId="30" fillId="0" borderId="0" xfId="0" applyFont="1" applyBorder="1" applyAlignment="1">
      <alignment horizontal="center"/>
    </xf>
    <xf numFmtId="4" fontId="31" fillId="5" borderId="0" xfId="0" applyNumberFormat="1" applyFont="1" applyFill="1" applyBorder="1" applyAlignment="1">
      <alignment horizontal="center" wrapText="1"/>
    </xf>
    <xf numFmtId="4" fontId="30" fillId="0" borderId="0" xfId="0" applyNumberFormat="1" applyFont="1" applyBorder="1"/>
    <xf numFmtId="0" fontId="24" fillId="15" borderId="1" xfId="0" applyFont="1" applyFill="1" applyBorder="1" applyAlignment="1">
      <alignment horizontal="center" vertical="center"/>
    </xf>
    <xf numFmtId="43" fontId="9" fillId="15" borderId="1" xfId="1" applyFont="1" applyFill="1" applyBorder="1" applyAlignment="1">
      <alignment horizontal="center" vertical="center"/>
    </xf>
    <xf numFmtId="172" fontId="15" fillId="15" borderId="1" xfId="1" applyNumberFormat="1" applyFont="1" applyFill="1" applyBorder="1" applyAlignment="1">
      <alignment horizontal="center" vertical="center" wrapText="1"/>
    </xf>
    <xf numFmtId="0" fontId="34" fillId="0" borderId="0" xfId="0" applyFont="1"/>
    <xf numFmtId="0" fontId="35" fillId="0" borderId="0" xfId="0" quotePrefix="1" applyNumberFormat="1" applyFont="1" applyFill="1" applyBorder="1" applyAlignment="1">
      <alignment horizontal="left" vertical="center"/>
    </xf>
    <xf numFmtId="172" fontId="0" fillId="0" borderId="0" xfId="0" applyNumberFormat="1"/>
    <xf numFmtId="172" fontId="0" fillId="16" borderId="0" xfId="0" applyNumberFormat="1" applyFill="1"/>
    <xf numFmtId="0" fontId="0" fillId="0" borderId="0" xfId="0" applyAlignment="1">
      <alignment horizontal="center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43" fontId="9" fillId="0" borderId="0" xfId="1" applyFont="1" applyBorder="1" applyAlignment="1">
      <alignment horizontal="right" vertical="center"/>
    </xf>
    <xf numFmtId="175" fontId="0" fillId="0" borderId="0" xfId="0" applyNumberFormat="1"/>
    <xf numFmtId="0" fontId="32" fillId="0" borderId="0" xfId="0" applyFont="1" applyAlignment="1">
      <alignment vertical="center" wrapText="1"/>
    </xf>
    <xf numFmtId="43" fontId="9" fillId="0" borderId="0" xfId="1" applyFont="1" applyBorder="1" applyAlignment="1">
      <alignment horizontal="center" vertical="center"/>
    </xf>
    <xf numFmtId="176" fontId="9" fillId="0" borderId="0" xfId="1" applyNumberFormat="1" applyFont="1" applyBorder="1" applyAlignment="1">
      <alignment horizontal="center" vertical="center"/>
    </xf>
    <xf numFmtId="43" fontId="15" fillId="0" borderId="0" xfId="1" applyFont="1" applyFill="1" applyBorder="1" applyAlignment="1">
      <alignment horizontal="right" vertical="center" wrapText="1"/>
    </xf>
    <xf numFmtId="0" fontId="0" fillId="0" borderId="13" xfId="0" applyBorder="1"/>
    <xf numFmtId="0" fontId="0" fillId="0" borderId="15" xfId="0" applyBorder="1"/>
    <xf numFmtId="43" fontId="0" fillId="0" borderId="15" xfId="0" applyNumberFormat="1" applyBorder="1"/>
    <xf numFmtId="43" fontId="0" fillId="0" borderId="14" xfId="0" applyNumberFormat="1" applyBorder="1"/>
    <xf numFmtId="0" fontId="9" fillId="0" borderId="10" xfId="0" applyFont="1" applyBorder="1" applyAlignment="1">
      <alignment horizontal="center" vertical="center"/>
    </xf>
    <xf numFmtId="43" fontId="9" fillId="0" borderId="10" xfId="1" applyFont="1" applyBorder="1" applyAlignment="1">
      <alignment horizontal="right" vertical="center"/>
    </xf>
    <xf numFmtId="43" fontId="15" fillId="0" borderId="14" xfId="1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Alignment="1">
      <alignment horizontal="left"/>
    </xf>
    <xf numFmtId="0" fontId="32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9" fillId="0" borderId="5" xfId="0" applyNumberFormat="1" applyFont="1" applyFill="1" applyBorder="1" applyAlignment="1" applyProtection="1">
      <alignment horizontal="center" vertical="center" wrapText="1"/>
    </xf>
    <xf numFmtId="0" fontId="19" fillId="0" borderId="9" xfId="0" applyNumberFormat="1" applyFont="1" applyFill="1" applyBorder="1" applyAlignment="1" applyProtection="1">
      <alignment horizontal="center" vertical="center" wrapText="1"/>
    </xf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0" fillId="0" borderId="0" xfId="0" quotePrefix="1" applyNumberFormat="1" applyFont="1" applyFill="1" applyBorder="1" applyAlignment="1">
      <alignment horizontal="left" vertical="top" wrapText="1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27" fillId="0" borderId="0" xfId="0" quotePrefix="1" applyNumberFormat="1" applyFont="1" applyFill="1" applyBorder="1" applyAlignment="1">
      <alignment horizontal="left" vertical="top" wrapText="1"/>
    </xf>
    <xf numFmtId="0" fontId="24" fillId="12" borderId="1" xfId="0" applyFont="1" applyFill="1" applyBorder="1" applyAlignment="1">
      <alignment horizontal="center" wrapText="1"/>
    </xf>
    <xf numFmtId="0" fontId="24" fillId="12" borderId="1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9" borderId="4" xfId="0" applyFont="1" applyFill="1" applyBorder="1" applyAlignment="1">
      <alignment horizontal="center" vertical="center" wrapText="1"/>
    </xf>
    <xf numFmtId="0" fontId="25" fillId="9" borderId="11" xfId="0" applyFont="1" applyFill="1" applyBorder="1" applyAlignment="1">
      <alignment horizontal="center" vertical="center" wrapText="1"/>
    </xf>
    <xf numFmtId="0" fontId="25" fillId="9" borderId="10" xfId="0" applyFont="1" applyFill="1" applyBorder="1" applyAlignment="1">
      <alignment horizontal="center" vertical="center" wrapText="1"/>
    </xf>
    <xf numFmtId="0" fontId="25" fillId="10" borderId="4" xfId="0" applyFont="1" applyFill="1" applyBorder="1" applyAlignment="1">
      <alignment horizontal="center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10" borderId="10" xfId="0" applyFont="1" applyFill="1" applyBorder="1" applyAlignment="1">
      <alignment horizontal="center" vertical="center" wrapText="1"/>
    </xf>
    <xf numFmtId="0" fontId="26" fillId="8" borderId="1" xfId="0" applyNumberFormat="1" applyFont="1" applyFill="1" applyBorder="1" applyAlignment="1" applyProtection="1">
      <alignment horizontal="center" vertical="center" wrapText="1"/>
    </xf>
    <xf numFmtId="0" fontId="26" fillId="5" borderId="1" xfId="0" applyNumberFormat="1" applyFont="1" applyFill="1" applyBorder="1" applyAlignment="1" applyProtection="1">
      <alignment horizontal="center" vertical="center" wrapText="1"/>
    </xf>
    <xf numFmtId="0" fontId="26" fillId="13" borderId="5" xfId="0" applyNumberFormat="1" applyFont="1" applyFill="1" applyBorder="1" applyAlignment="1" applyProtection="1">
      <alignment horizontal="center" vertical="center" wrapText="1"/>
    </xf>
    <xf numFmtId="0" fontId="26" fillId="13" borderId="9" xfId="0" applyNumberFormat="1" applyFont="1" applyFill="1" applyBorder="1" applyAlignment="1" applyProtection="1">
      <alignment horizontal="center" vertical="center" wrapText="1"/>
    </xf>
    <xf numFmtId="0" fontId="26" fillId="13" borderId="3" xfId="0" applyNumberFormat="1" applyFont="1" applyFill="1" applyBorder="1" applyAlignment="1" applyProtection="1">
      <alignment horizontal="center" vertical="center" wrapText="1"/>
    </xf>
    <xf numFmtId="171" fontId="25" fillId="8" borderId="5" xfId="0" applyNumberFormat="1" applyFont="1" applyFill="1" applyBorder="1" applyAlignment="1">
      <alignment horizontal="center" vertical="center"/>
    </xf>
    <xf numFmtId="171" fontId="25" fillId="8" borderId="3" xfId="0" applyNumberFormat="1" applyFont="1" applyFill="1" applyBorder="1" applyAlignment="1">
      <alignment horizontal="center" vertical="center"/>
    </xf>
    <xf numFmtId="0" fontId="24" fillId="8" borderId="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4" fillId="11" borderId="1" xfId="0" applyFont="1" applyFill="1" applyBorder="1" applyAlignment="1">
      <alignment horizontal="center" wrapText="1"/>
    </xf>
    <xf numFmtId="0" fontId="24" fillId="11" borderId="1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171" fontId="25" fillId="8" borderId="4" xfId="0" applyNumberFormat="1" applyFont="1" applyFill="1" applyBorder="1" applyAlignment="1">
      <alignment horizontal="center" vertical="center"/>
    </xf>
    <xf numFmtId="171" fontId="25" fillId="8" borderId="1" xfId="0" applyNumberFormat="1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wrapText="1"/>
    </xf>
    <xf numFmtId="0" fontId="24" fillId="0" borderId="15" xfId="0" applyFont="1" applyBorder="1" applyAlignment="1">
      <alignment horizontal="center"/>
    </xf>
    <xf numFmtId="0" fontId="24" fillId="8" borderId="10" xfId="0" applyFont="1" applyFill="1" applyBorder="1" applyAlignment="1">
      <alignment horizontal="center" vertical="center" wrapText="1"/>
    </xf>
    <xf numFmtId="4" fontId="25" fillId="5" borderId="1" xfId="0" applyNumberFormat="1" applyFont="1" applyFill="1" applyBorder="1" applyAlignment="1">
      <alignment horizontal="center" wrapText="1"/>
    </xf>
    <xf numFmtId="0" fontId="26" fillId="15" borderId="5" xfId="0" applyNumberFormat="1" applyFont="1" applyFill="1" applyBorder="1" applyAlignment="1" applyProtection="1">
      <alignment horizontal="center" vertical="center" wrapText="1"/>
    </xf>
    <xf numFmtId="0" fontId="26" fillId="15" borderId="9" xfId="0" applyNumberFormat="1" applyFont="1" applyFill="1" applyBorder="1" applyAlignment="1" applyProtection="1">
      <alignment horizontal="center" vertical="center" wrapText="1"/>
    </xf>
    <xf numFmtId="0" fontId="26" fillId="15" borderId="3" xfId="0" applyNumberFormat="1" applyFont="1" applyFill="1" applyBorder="1" applyAlignment="1" applyProtection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26" fillId="0" borderId="6" xfId="0" applyNumberFormat="1" applyFont="1" applyFill="1" applyBorder="1" applyAlignment="1" applyProtection="1">
      <alignment horizontal="center" vertical="center" wrapText="1"/>
    </xf>
    <xf numFmtId="0" fontId="26" fillId="0" borderId="16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6" fillId="0" borderId="13" xfId="0" applyNumberFormat="1" applyFont="1" applyFill="1" applyBorder="1" applyAlignment="1" applyProtection="1">
      <alignment horizontal="center" vertical="center" wrapText="1"/>
    </xf>
    <xf numFmtId="0" fontId="26" fillId="0" borderId="15" xfId="0" applyNumberFormat="1" applyFont="1" applyFill="1" applyBorder="1" applyAlignment="1" applyProtection="1">
      <alignment horizontal="center" vertical="center" wrapText="1"/>
    </xf>
    <xf numFmtId="0" fontId="26" fillId="0" borderId="14" xfId="0" applyNumberFormat="1" applyFont="1" applyFill="1" applyBorder="1" applyAlignment="1" applyProtection="1">
      <alignment horizontal="center" vertical="center" wrapText="1"/>
    </xf>
    <xf numFmtId="0" fontId="30" fillId="0" borderId="15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30" fillId="8" borderId="1" xfId="0" applyFont="1" applyFill="1" applyBorder="1" applyAlignment="1">
      <alignment horizontal="center" vertical="center" wrapText="1"/>
    </xf>
    <xf numFmtId="171" fontId="31" fillId="8" borderId="4" xfId="0" applyNumberFormat="1" applyFont="1" applyFill="1" applyBorder="1" applyAlignment="1">
      <alignment horizontal="center" vertical="center"/>
    </xf>
    <xf numFmtId="0" fontId="30" fillId="8" borderId="10" xfId="0" applyFont="1" applyFill="1" applyBorder="1" applyAlignment="1">
      <alignment horizontal="center" vertical="center" wrapText="1"/>
    </xf>
    <xf numFmtId="171" fontId="31" fillId="8" borderId="1" xfId="0" applyNumberFormat="1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wrapText="1"/>
    </xf>
    <xf numFmtId="4" fontId="31" fillId="5" borderId="1" xfId="0" applyNumberFormat="1" applyFont="1" applyFill="1" applyBorder="1" applyAlignment="1">
      <alignment horizontal="center" wrapText="1"/>
    </xf>
    <xf numFmtId="0" fontId="30" fillId="0" borderId="0" xfId="0" applyFont="1" applyFill="1" applyBorder="1" applyAlignment="1">
      <alignment horizontal="center" vertical="center" wrapText="1"/>
    </xf>
    <xf numFmtId="171" fontId="31" fillId="0" borderId="0" xfId="0" applyNumberFormat="1" applyFont="1" applyFill="1" applyBorder="1" applyAlignment="1">
      <alignment horizontal="center" vertical="center"/>
    </xf>
    <xf numFmtId="173" fontId="32" fillId="0" borderId="1" xfId="0" applyNumberFormat="1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11" borderId="6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13" xfId="0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4" xfId="0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center" wrapText="1"/>
    </xf>
    <xf numFmtId="43" fontId="12" fillId="0" borderId="4" xfId="0" applyNumberFormat="1" applyFont="1" applyBorder="1" applyAlignment="1">
      <alignment horizontal="center"/>
    </xf>
    <xf numFmtId="43" fontId="12" fillId="0" borderId="10" xfId="0" applyNumberFormat="1" applyFont="1" applyBorder="1" applyAlignment="1">
      <alignment horizontal="center"/>
    </xf>
    <xf numFmtId="0" fontId="26" fillId="13" borderId="7" xfId="0" applyNumberFormat="1" applyFont="1" applyFill="1" applyBorder="1" applyAlignment="1" applyProtection="1">
      <alignment horizontal="center" vertical="center" wrapText="1"/>
    </xf>
    <xf numFmtId="0" fontId="26" fillId="13" borderId="8" xfId="0" applyNumberFormat="1" applyFont="1" applyFill="1" applyBorder="1" applyAlignment="1" applyProtection="1">
      <alignment horizontal="center" vertical="center" wrapText="1"/>
    </xf>
    <xf numFmtId="0" fontId="26" fillId="13" borderId="14" xfId="0" applyNumberFormat="1" applyFont="1" applyFill="1" applyBorder="1" applyAlignment="1" applyProtection="1">
      <alignment horizontal="center" vertical="center" wrapText="1"/>
    </xf>
    <xf numFmtId="0" fontId="25" fillId="13" borderId="5" xfId="0" applyFont="1" applyFill="1" applyBorder="1" applyAlignment="1">
      <alignment horizontal="center" vertical="center" wrapText="1"/>
    </xf>
    <xf numFmtId="0" fontId="25" fillId="13" borderId="9" xfId="0" applyFont="1" applyFill="1" applyBorder="1" applyAlignment="1">
      <alignment horizontal="center" vertical="center" wrapText="1"/>
    </xf>
    <xf numFmtId="0" fontId="25" fillId="13" borderId="3" xfId="0" applyFont="1" applyFill="1" applyBorder="1" applyAlignment="1">
      <alignment horizontal="center" vertical="center" wrapText="1"/>
    </xf>
    <xf numFmtId="0" fontId="33" fillId="11" borderId="11" xfId="0" applyFont="1" applyFill="1" applyBorder="1" applyAlignment="1">
      <alignment horizontal="center" vertical="center" wrapText="1"/>
    </xf>
    <xf numFmtId="0" fontId="33" fillId="11" borderId="10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center" vertical="center" wrapText="1"/>
    </xf>
    <xf numFmtId="0" fontId="26" fillId="15" borderId="1" xfId="0" applyNumberFormat="1" applyFont="1" applyFill="1" applyBorder="1" applyAlignment="1" applyProtection="1">
      <alignment horizontal="center" vertical="center" wrapText="1"/>
    </xf>
  </cellXfs>
  <cellStyles count="27">
    <cellStyle name=" 1" xfId="3"/>
    <cellStyle name="Comma" xfId="4"/>
    <cellStyle name="Comma [0]_Forma" xfId="5"/>
    <cellStyle name="Comma_Forma" xfId="6"/>
    <cellStyle name="Currency" xfId="7"/>
    <cellStyle name="Currency [0]_Forma" xfId="8"/>
    <cellStyle name="Currency_Forma" xfId="9"/>
    <cellStyle name="Date" xfId="10"/>
    <cellStyle name="Fixed" xfId="11"/>
    <cellStyle name="Heading1" xfId="12"/>
    <cellStyle name="Heading2" xfId="13"/>
    <cellStyle name="Îáű÷íűé_ÂŰŐÎÄ" xfId="14"/>
    <cellStyle name="Normal" xfId="15"/>
    <cellStyle name="Percent" xfId="16"/>
    <cellStyle name="Total" xfId="17"/>
    <cellStyle name="Обычный" xfId="0" builtinId="0"/>
    <cellStyle name="Обычный 2" xfId="18"/>
    <cellStyle name="Обычный 2 2" xfId="19"/>
    <cellStyle name="Обычный 2 2 2" xfId="20"/>
    <cellStyle name="Обычный 2 3" xfId="21"/>
    <cellStyle name="Обычный 2 4" xfId="22"/>
    <cellStyle name="Обычный 3" xfId="23"/>
    <cellStyle name="Обычный 3 2" xfId="24"/>
    <cellStyle name="Процентный 2" xfId="25"/>
    <cellStyle name="Стиль 1" xfId="2"/>
    <cellStyle name="Финансовый" xfId="1" builtinId="3"/>
    <cellStyle name="Финансовый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3"/>
  <sheetViews>
    <sheetView tabSelected="1" view="pageBreakPreview" zoomScaleNormal="85" zoomScaleSheetLayoutView="100" workbookViewId="0">
      <selection activeCell="A40" sqref="A40:G40"/>
    </sheetView>
  </sheetViews>
  <sheetFormatPr defaultRowHeight="15" x14ac:dyDescent="0.25"/>
  <cols>
    <col min="1" max="1" width="4.85546875" style="57" customWidth="1"/>
    <col min="2" max="2" width="35.5703125" style="57" customWidth="1"/>
    <col min="3" max="3" width="24.85546875" style="57" customWidth="1"/>
    <col min="4" max="4" width="27.42578125" style="57" customWidth="1"/>
    <col min="5" max="5" width="27.7109375" style="57" customWidth="1"/>
    <col min="6" max="6" width="22.7109375" style="57" customWidth="1"/>
    <col min="7" max="7" width="20.140625" style="57" customWidth="1"/>
    <col min="8" max="8" width="20.7109375" style="57" customWidth="1"/>
    <col min="9" max="14" width="0" style="57" hidden="1" customWidth="1"/>
    <col min="15" max="15" width="23.7109375" style="57" hidden="1" customWidth="1"/>
    <col min="16" max="16" width="0" style="57" hidden="1" customWidth="1"/>
    <col min="17" max="17" width="26.28515625" style="57" hidden="1" customWidth="1"/>
    <col min="18" max="27" width="0" style="57" hidden="1" customWidth="1"/>
    <col min="28" max="28" width="17.42578125" style="57" customWidth="1"/>
    <col min="29" max="29" width="17.140625" style="57" customWidth="1"/>
    <col min="30" max="16384" width="9.140625" style="57"/>
  </cols>
  <sheetData>
    <row r="1" spans="1:29" ht="18.75" x14ac:dyDescent="0.3">
      <c r="F1" s="233" t="s">
        <v>308</v>
      </c>
      <c r="G1" s="233"/>
    </row>
    <row r="2" spans="1:29" ht="18.75" customHeight="1" x14ac:dyDescent="0.25">
      <c r="A2" s="234" t="s">
        <v>309</v>
      </c>
      <c r="B2" s="234"/>
      <c r="C2" s="234"/>
      <c r="D2" s="234"/>
      <c r="E2" s="234"/>
      <c r="F2" s="218"/>
      <c r="G2" s="218"/>
      <c r="H2" s="211"/>
    </row>
    <row r="3" spans="1:29" ht="18.75" x14ac:dyDescent="0.25">
      <c r="A3" s="234"/>
      <c r="B3" s="234"/>
      <c r="C3" s="234"/>
      <c r="D3" s="234"/>
      <c r="E3" s="234"/>
      <c r="F3" s="218"/>
      <c r="G3" s="218"/>
      <c r="H3" s="211"/>
    </row>
    <row r="4" spans="1:29" ht="18.75" x14ac:dyDescent="0.25">
      <c r="A4" s="234"/>
      <c r="B4" s="234"/>
      <c r="C4" s="234"/>
      <c r="D4" s="234"/>
      <c r="E4" s="234"/>
      <c r="F4" s="218"/>
      <c r="G4" s="218"/>
      <c r="H4" s="211"/>
    </row>
    <row r="6" spans="1:29" ht="33" customHeight="1" x14ac:dyDescent="0.25">
      <c r="A6" s="230" t="s">
        <v>0</v>
      </c>
      <c r="B6" s="230" t="s">
        <v>1</v>
      </c>
      <c r="C6" s="230" t="s">
        <v>310</v>
      </c>
      <c r="D6" s="230" t="s">
        <v>320</v>
      </c>
      <c r="E6" s="237" t="s">
        <v>319</v>
      </c>
      <c r="F6" s="231"/>
      <c r="G6" s="231"/>
      <c r="H6" s="213"/>
    </row>
    <row r="7" spans="1:29" ht="33" customHeight="1" x14ac:dyDescent="0.25">
      <c r="A7" s="230"/>
      <c r="B7" s="230"/>
      <c r="C7" s="230"/>
      <c r="D7" s="230"/>
      <c r="E7" s="237"/>
      <c r="F7" s="232"/>
      <c r="G7" s="232"/>
      <c r="H7" s="214"/>
    </row>
    <row r="8" spans="1:29" ht="33" customHeight="1" x14ac:dyDescent="0.25">
      <c r="A8" s="230"/>
      <c r="B8" s="230"/>
      <c r="C8" s="230"/>
      <c r="D8" s="230"/>
      <c r="E8" s="237"/>
      <c r="F8" s="232"/>
      <c r="G8" s="232"/>
      <c r="H8" s="214"/>
      <c r="O8" s="229" t="s">
        <v>306</v>
      </c>
    </row>
    <row r="9" spans="1:29" ht="33" customHeight="1" x14ac:dyDescent="0.25">
      <c r="A9" s="230"/>
      <c r="B9" s="230"/>
      <c r="C9" s="230"/>
      <c r="D9" s="230"/>
      <c r="E9" s="237"/>
      <c r="F9" s="232"/>
      <c r="G9" s="232"/>
      <c r="H9" s="214"/>
      <c r="O9" s="229"/>
      <c r="Q9" s="212" t="s">
        <v>307</v>
      </c>
    </row>
    <row r="10" spans="1:29" ht="15.75" x14ac:dyDescent="0.25">
      <c r="A10" s="14">
        <v>1</v>
      </c>
      <c r="B10" s="14">
        <v>2</v>
      </c>
      <c r="C10" s="14">
        <v>7</v>
      </c>
      <c r="D10" s="14">
        <v>8</v>
      </c>
      <c r="E10" s="226">
        <v>9</v>
      </c>
      <c r="F10" s="215"/>
      <c r="G10" s="215"/>
      <c r="H10" s="215"/>
    </row>
    <row r="11" spans="1:29" ht="15.75" x14ac:dyDescent="0.25">
      <c r="A11" s="3">
        <v>1</v>
      </c>
      <c r="B11" s="5" t="s">
        <v>3</v>
      </c>
      <c r="C11" s="63">
        <v>44311053.259999998</v>
      </c>
      <c r="D11" s="63">
        <v>262333.73</v>
      </c>
      <c r="E11" s="227">
        <v>44048719.530000001</v>
      </c>
      <c r="F11" s="216"/>
      <c r="G11" s="219"/>
      <c r="H11" s="216"/>
      <c r="O11" s="208"/>
      <c r="Q11" s="210"/>
      <c r="AB11" s="11"/>
      <c r="AC11" s="217"/>
    </row>
    <row r="12" spans="1:29" ht="15.75" x14ac:dyDescent="0.25">
      <c r="A12" s="3">
        <v>2</v>
      </c>
      <c r="B12" s="5" t="s">
        <v>4</v>
      </c>
      <c r="C12" s="16">
        <v>7873799.3899999997</v>
      </c>
      <c r="D12" s="63">
        <v>46724.18</v>
      </c>
      <c r="E12" s="227">
        <v>7827075.21</v>
      </c>
      <c r="F12" s="216"/>
      <c r="G12" s="219"/>
      <c r="H12" s="216"/>
      <c r="O12" s="208"/>
      <c r="Q12" s="210"/>
      <c r="AB12" s="11"/>
      <c r="AC12" s="217"/>
    </row>
    <row r="13" spans="1:29" ht="15.75" x14ac:dyDescent="0.25">
      <c r="A13" s="4">
        <v>3</v>
      </c>
      <c r="B13" s="5" t="s">
        <v>315</v>
      </c>
      <c r="C13" s="16">
        <v>11275977.970000001</v>
      </c>
      <c r="D13" s="63">
        <v>39352.17</v>
      </c>
      <c r="E13" s="227">
        <v>11236625.800000001</v>
      </c>
      <c r="F13" s="216"/>
      <c r="G13" s="219"/>
      <c r="H13" s="216"/>
      <c r="O13" s="208"/>
      <c r="Q13" s="210"/>
      <c r="AB13" s="11"/>
      <c r="AC13" s="217"/>
    </row>
    <row r="14" spans="1:29" ht="15.75" x14ac:dyDescent="0.25">
      <c r="A14" s="4">
        <v>4</v>
      </c>
      <c r="B14" s="5" t="s">
        <v>6</v>
      </c>
      <c r="C14" s="16">
        <v>17341060.420000002</v>
      </c>
      <c r="D14" s="63">
        <v>82078.52</v>
      </c>
      <c r="E14" s="227">
        <v>17258981.900000002</v>
      </c>
      <c r="F14" s="216"/>
      <c r="G14" s="219"/>
      <c r="H14" s="216"/>
      <c r="O14" s="208"/>
      <c r="Q14" s="210"/>
      <c r="AB14" s="11"/>
      <c r="AC14" s="217"/>
    </row>
    <row r="15" spans="1:29" ht="15.75" x14ac:dyDescent="0.25">
      <c r="A15" s="4">
        <v>5</v>
      </c>
      <c r="B15" s="5" t="s">
        <v>316</v>
      </c>
      <c r="C15" s="16">
        <v>20314363.18</v>
      </c>
      <c r="D15" s="63">
        <v>44214.67</v>
      </c>
      <c r="E15" s="227">
        <v>20270148.509999998</v>
      </c>
      <c r="F15" s="216"/>
      <c r="G15" s="219"/>
      <c r="H15" s="216"/>
      <c r="O15" s="208"/>
      <c r="Q15" s="210"/>
      <c r="AB15" s="11"/>
      <c r="AC15" s="217"/>
    </row>
    <row r="16" spans="1:29" ht="15.75" x14ac:dyDescent="0.25">
      <c r="A16" s="4">
        <v>6</v>
      </c>
      <c r="B16" s="10" t="s">
        <v>8</v>
      </c>
      <c r="C16" s="16">
        <v>36887488.390000001</v>
      </c>
      <c r="D16" s="63">
        <v>221080.78</v>
      </c>
      <c r="E16" s="227">
        <v>36666407.609999999</v>
      </c>
      <c r="F16" s="216"/>
      <c r="G16" s="219"/>
      <c r="H16" s="216"/>
      <c r="O16" s="208"/>
      <c r="Q16" s="210"/>
      <c r="AB16" s="11"/>
      <c r="AC16" s="217"/>
    </row>
    <row r="17" spans="1:29" ht="15.75" x14ac:dyDescent="0.25">
      <c r="A17" s="4">
        <v>7</v>
      </c>
      <c r="B17" s="10" t="s">
        <v>9</v>
      </c>
      <c r="C17" s="16">
        <v>30275710.890000001</v>
      </c>
      <c r="D17" s="63">
        <v>151937.44</v>
      </c>
      <c r="E17" s="227">
        <v>30123773.449999999</v>
      </c>
      <c r="F17" s="216"/>
      <c r="G17" s="219"/>
      <c r="H17" s="216"/>
      <c r="O17" s="208"/>
      <c r="Q17" s="210"/>
      <c r="AB17" s="11"/>
      <c r="AC17" s="217"/>
    </row>
    <row r="18" spans="1:29" ht="15.75" x14ac:dyDescent="0.25">
      <c r="A18" s="4">
        <v>8</v>
      </c>
      <c r="B18" s="5" t="s">
        <v>10</v>
      </c>
      <c r="C18" s="16">
        <v>35416409.460000001</v>
      </c>
      <c r="D18" s="63">
        <v>217602.25</v>
      </c>
      <c r="E18" s="227">
        <v>35198807.210000001</v>
      </c>
      <c r="F18" s="216"/>
      <c r="G18" s="219"/>
      <c r="H18" s="216"/>
      <c r="O18" s="208"/>
      <c r="Q18" s="210"/>
      <c r="AB18" s="11"/>
      <c r="AC18" s="217"/>
    </row>
    <row r="19" spans="1:29" ht="15.75" x14ac:dyDescent="0.25">
      <c r="A19" s="4">
        <v>9</v>
      </c>
      <c r="B19" s="5" t="s">
        <v>11</v>
      </c>
      <c r="C19" s="16">
        <v>385898037.08999997</v>
      </c>
      <c r="D19" s="63">
        <v>2742529.26</v>
      </c>
      <c r="E19" s="227">
        <v>383155507.82999998</v>
      </c>
      <c r="F19" s="216"/>
      <c r="G19" s="219"/>
      <c r="H19" s="216"/>
      <c r="O19" s="208"/>
      <c r="Q19" s="210"/>
      <c r="AB19" s="11"/>
      <c r="AC19" s="217"/>
    </row>
    <row r="20" spans="1:29" ht="15.75" x14ac:dyDescent="0.25">
      <c r="A20" s="4">
        <v>10</v>
      </c>
      <c r="B20" s="5" t="s">
        <v>12</v>
      </c>
      <c r="C20" s="16">
        <v>34061375.270000003</v>
      </c>
      <c r="D20" s="63">
        <v>156531.6</v>
      </c>
      <c r="E20" s="227">
        <v>33904843.670000002</v>
      </c>
      <c r="F20" s="216"/>
      <c r="G20" s="219"/>
      <c r="H20" s="216"/>
      <c r="O20" s="208"/>
      <c r="Q20" s="210"/>
      <c r="AB20" s="11"/>
      <c r="AC20" s="217"/>
    </row>
    <row r="21" spans="1:29" ht="15.75" x14ac:dyDescent="0.25">
      <c r="A21" s="4">
        <v>11</v>
      </c>
      <c r="B21" s="5" t="s">
        <v>314</v>
      </c>
      <c r="C21" s="16">
        <v>27341512.469999999</v>
      </c>
      <c r="D21" s="63">
        <v>171514.14</v>
      </c>
      <c r="E21" s="227">
        <v>27169998.329999998</v>
      </c>
      <c r="F21" s="216"/>
      <c r="G21" s="219"/>
      <c r="H21" s="216"/>
      <c r="O21" s="208"/>
      <c r="Q21" s="210"/>
      <c r="AB21" s="11"/>
      <c r="AC21" s="217"/>
    </row>
    <row r="22" spans="1:29" ht="15.75" x14ac:dyDescent="0.25">
      <c r="A22" s="4">
        <v>12</v>
      </c>
      <c r="B22" s="5" t="s">
        <v>313</v>
      </c>
      <c r="C22" s="16">
        <v>19652476.120000001</v>
      </c>
      <c r="D22" s="63">
        <v>121599.65</v>
      </c>
      <c r="E22" s="227">
        <v>19530876.470000003</v>
      </c>
      <c r="F22" s="216"/>
      <c r="G22" s="219"/>
      <c r="H22" s="216"/>
      <c r="O22" s="208"/>
      <c r="Q22" s="210"/>
      <c r="AB22" s="11"/>
      <c r="AC22" s="217"/>
    </row>
    <row r="23" spans="1:29" ht="15.75" x14ac:dyDescent="0.25">
      <c r="A23" s="4">
        <v>13</v>
      </c>
      <c r="B23" s="5" t="s">
        <v>15</v>
      </c>
      <c r="C23" s="16">
        <v>66635102.350000001</v>
      </c>
      <c r="D23" s="63">
        <v>458781.51</v>
      </c>
      <c r="E23" s="227">
        <v>66176320.840000004</v>
      </c>
      <c r="F23" s="216"/>
      <c r="G23" s="219"/>
      <c r="H23" s="216"/>
      <c r="O23" s="208"/>
      <c r="Q23" s="210"/>
      <c r="AB23" s="11"/>
      <c r="AC23" s="217"/>
    </row>
    <row r="24" spans="1:29" ht="15.75" x14ac:dyDescent="0.25">
      <c r="A24" s="4">
        <v>14</v>
      </c>
      <c r="B24" s="5" t="s">
        <v>312</v>
      </c>
      <c r="C24" s="16">
        <v>11798975.57</v>
      </c>
      <c r="D24" s="63">
        <v>102281.36</v>
      </c>
      <c r="E24" s="227">
        <v>11696694.210000001</v>
      </c>
      <c r="F24" s="216"/>
      <c r="G24" s="219"/>
      <c r="H24" s="216"/>
      <c r="O24" s="208"/>
      <c r="Q24" s="210"/>
      <c r="AB24" s="11"/>
      <c r="AC24" s="217"/>
    </row>
    <row r="25" spans="1:29" ht="15.75" x14ac:dyDescent="0.25">
      <c r="A25" s="4">
        <v>15</v>
      </c>
      <c r="B25" s="5" t="s">
        <v>17</v>
      </c>
      <c r="C25" s="16">
        <v>18112964.489999998</v>
      </c>
      <c r="D25" s="63">
        <v>112714.48</v>
      </c>
      <c r="E25" s="227">
        <v>18000250.009999998</v>
      </c>
      <c r="F25" s="216"/>
      <c r="G25" s="219"/>
      <c r="H25" s="216"/>
      <c r="O25" s="208"/>
      <c r="Q25" s="210"/>
      <c r="AB25" s="11"/>
      <c r="AC25" s="217"/>
    </row>
    <row r="26" spans="1:29" ht="15.75" x14ac:dyDescent="0.25">
      <c r="A26" s="4">
        <v>16</v>
      </c>
      <c r="B26" s="5" t="s">
        <v>18</v>
      </c>
      <c r="C26" s="16">
        <v>3098915.31</v>
      </c>
      <c r="D26" s="63">
        <v>12726.47</v>
      </c>
      <c r="E26" s="227">
        <v>3086188.84</v>
      </c>
      <c r="F26" s="216"/>
      <c r="G26" s="219"/>
      <c r="H26" s="216"/>
      <c r="O26" s="208"/>
      <c r="Q26" s="210"/>
      <c r="AB26" s="11"/>
      <c r="AC26" s="217"/>
    </row>
    <row r="27" spans="1:29" ht="15.75" x14ac:dyDescent="0.25">
      <c r="A27" s="4">
        <v>17</v>
      </c>
      <c r="B27" s="10" t="s">
        <v>19</v>
      </c>
      <c r="C27" s="16">
        <v>3723181.1</v>
      </c>
      <c r="D27" s="63">
        <v>25256.65</v>
      </c>
      <c r="E27" s="227">
        <v>3697924.45</v>
      </c>
      <c r="F27" s="216"/>
      <c r="G27" s="220"/>
      <c r="H27" s="216"/>
      <c r="O27" s="208"/>
      <c r="Q27" s="210"/>
      <c r="AB27" s="11"/>
      <c r="AC27" s="217"/>
    </row>
    <row r="28" spans="1:29" ht="15.75" x14ac:dyDescent="0.25">
      <c r="A28" s="4">
        <v>18</v>
      </c>
      <c r="B28" s="40" t="s">
        <v>235</v>
      </c>
      <c r="C28" s="16">
        <v>11269820.220000001</v>
      </c>
      <c r="D28" s="63">
        <v>51047.5</v>
      </c>
      <c r="E28" s="227">
        <v>11218772.720000001</v>
      </c>
      <c r="F28" s="216"/>
      <c r="G28" s="219"/>
      <c r="H28" s="216"/>
      <c r="O28" s="208"/>
      <c r="Q28" s="210"/>
      <c r="AB28" s="11"/>
      <c r="AC28" s="217"/>
    </row>
    <row r="29" spans="1:29" ht="15.75" x14ac:dyDescent="0.25">
      <c r="A29" s="4">
        <v>19</v>
      </c>
      <c r="B29" s="40" t="s">
        <v>317</v>
      </c>
      <c r="C29" s="16">
        <v>6903187.3799999999</v>
      </c>
      <c r="D29" s="63">
        <v>34474.769999999997</v>
      </c>
      <c r="E29" s="227">
        <v>6868712.6100000003</v>
      </c>
      <c r="F29" s="216"/>
      <c r="G29" s="219"/>
      <c r="H29" s="216"/>
      <c r="O29" s="208"/>
      <c r="Q29" s="210"/>
      <c r="AB29" s="11"/>
      <c r="AC29" s="217"/>
    </row>
    <row r="30" spans="1:29" ht="15.75" x14ac:dyDescent="0.25">
      <c r="A30" s="4">
        <v>20</v>
      </c>
      <c r="B30" s="40" t="s">
        <v>236</v>
      </c>
      <c r="C30" s="16">
        <v>9987770.5600000005</v>
      </c>
      <c r="D30" s="63">
        <v>36457.53</v>
      </c>
      <c r="E30" s="227">
        <v>9951313.0300000012</v>
      </c>
      <c r="F30" s="216"/>
      <c r="G30" s="219"/>
      <c r="H30" s="216"/>
      <c r="O30" s="208"/>
      <c r="Q30" s="210"/>
      <c r="AB30" s="11"/>
      <c r="AC30" s="217"/>
    </row>
    <row r="31" spans="1:29" ht="15.75" x14ac:dyDescent="0.25">
      <c r="A31" s="4">
        <v>21</v>
      </c>
      <c r="B31" s="42" t="s">
        <v>318</v>
      </c>
      <c r="C31" s="16">
        <v>9695436.9600000009</v>
      </c>
      <c r="D31" s="63">
        <v>37558.239999999998</v>
      </c>
      <c r="E31" s="227">
        <v>9657878.7200000007</v>
      </c>
      <c r="F31" s="216"/>
      <c r="G31" s="219"/>
      <c r="H31" s="216"/>
      <c r="O31" s="208"/>
      <c r="Q31" s="210"/>
      <c r="AB31" s="11"/>
      <c r="AC31" s="217"/>
    </row>
    <row r="32" spans="1:29" ht="15.75" x14ac:dyDescent="0.25">
      <c r="A32" s="4">
        <v>22</v>
      </c>
      <c r="B32" s="40" t="s">
        <v>238</v>
      </c>
      <c r="C32" s="16">
        <v>4165798.91</v>
      </c>
      <c r="D32" s="63">
        <v>32201.3</v>
      </c>
      <c r="E32" s="227">
        <v>4133597.6100000003</v>
      </c>
      <c r="F32" s="216"/>
      <c r="G32" s="219"/>
      <c r="H32" s="216"/>
      <c r="O32" s="208"/>
      <c r="Q32" s="210"/>
      <c r="AB32" s="11"/>
      <c r="AC32" s="217"/>
    </row>
    <row r="33" spans="1:29" ht="15.75" x14ac:dyDescent="0.25">
      <c r="A33" s="4">
        <v>23</v>
      </c>
      <c r="B33" s="40" t="s">
        <v>239</v>
      </c>
      <c r="C33" s="16">
        <v>9159472.1500000004</v>
      </c>
      <c r="D33" s="63">
        <v>24379.56</v>
      </c>
      <c r="E33" s="227">
        <v>9135092.5899999999</v>
      </c>
      <c r="F33" s="216"/>
      <c r="G33" s="219"/>
      <c r="H33" s="216"/>
      <c r="O33" s="208"/>
      <c r="Q33" s="210"/>
      <c r="AB33" s="11"/>
      <c r="AC33" s="217"/>
    </row>
    <row r="34" spans="1:29" ht="31.5" x14ac:dyDescent="0.25">
      <c r="A34" s="4">
        <v>24</v>
      </c>
      <c r="B34" s="40" t="s">
        <v>240</v>
      </c>
      <c r="C34" s="16">
        <v>8825247.4800000004</v>
      </c>
      <c r="D34" s="63">
        <v>51991.68</v>
      </c>
      <c r="E34" s="227">
        <v>8773255.8000000007</v>
      </c>
      <c r="F34" s="216"/>
      <c r="G34" s="220"/>
      <c r="H34" s="216"/>
      <c r="O34" s="208"/>
      <c r="Q34" s="210"/>
      <c r="AB34" s="11"/>
      <c r="AC34" s="217"/>
    </row>
    <row r="35" spans="1:29" ht="15.75" x14ac:dyDescent="0.25">
      <c r="A35" s="4">
        <v>25</v>
      </c>
      <c r="B35" s="40" t="s">
        <v>241</v>
      </c>
      <c r="C35" s="63">
        <v>8893453.5299999993</v>
      </c>
      <c r="D35" s="63">
        <v>37692.410000000003</v>
      </c>
      <c r="E35" s="227">
        <v>8855761.1199999992</v>
      </c>
      <c r="F35" s="216"/>
      <c r="G35" s="219"/>
      <c r="H35" s="216"/>
      <c r="O35" s="208"/>
      <c r="Q35" s="210"/>
      <c r="AB35" s="11"/>
      <c r="AC35" s="217"/>
    </row>
    <row r="36" spans="1:29" ht="15.75" x14ac:dyDescent="0.25">
      <c r="A36" s="4">
        <v>26</v>
      </c>
      <c r="B36" s="40" t="s">
        <v>242</v>
      </c>
      <c r="C36" s="63">
        <v>6229626.9800000004</v>
      </c>
      <c r="D36" s="63">
        <v>29381.200000000001</v>
      </c>
      <c r="E36" s="227">
        <v>6200245.7800000003</v>
      </c>
      <c r="F36" s="216"/>
      <c r="G36" s="219"/>
      <c r="H36" s="216"/>
      <c r="O36" s="208"/>
      <c r="Q36" s="210"/>
      <c r="AB36" s="11"/>
      <c r="AC36" s="217"/>
    </row>
    <row r="37" spans="1:29" ht="31.5" x14ac:dyDescent="0.25">
      <c r="A37" s="4">
        <v>27</v>
      </c>
      <c r="B37" s="40" t="s">
        <v>243</v>
      </c>
      <c r="C37" s="63">
        <v>9171888.3699999992</v>
      </c>
      <c r="D37" s="63">
        <v>41772.22</v>
      </c>
      <c r="E37" s="227">
        <v>9130116.1499999985</v>
      </c>
      <c r="F37" s="216"/>
      <c r="G37" s="219"/>
      <c r="H37" s="216"/>
      <c r="O37" s="208"/>
      <c r="Q37" s="210"/>
      <c r="AB37" s="11"/>
      <c r="AC37" s="217"/>
    </row>
    <row r="38" spans="1:29" ht="15.75" x14ac:dyDescent="0.25">
      <c r="A38" s="236" t="s">
        <v>25</v>
      </c>
      <c r="B38" s="236"/>
      <c r="C38" s="65">
        <f t="shared" ref="C38" si="0">SUM(C11:C37)</f>
        <v>858320105.26999998</v>
      </c>
      <c r="D38" s="65">
        <v>5346215.2700000005</v>
      </c>
      <c r="E38" s="228">
        <v>852973890</v>
      </c>
      <c r="F38" s="221"/>
      <c r="G38" s="221"/>
      <c r="H38" s="216"/>
      <c r="O38" s="209"/>
    </row>
    <row r="39" spans="1:29" ht="9" customHeight="1" x14ac:dyDescent="0.25">
      <c r="A39" s="222"/>
      <c r="B39" s="223"/>
      <c r="C39" s="224"/>
      <c r="D39" s="224"/>
      <c r="E39" s="225"/>
      <c r="F39" s="11"/>
      <c r="G39" s="11"/>
      <c r="H39" s="11"/>
    </row>
    <row r="40" spans="1:29" ht="36.75" customHeight="1" x14ac:dyDescent="0.25">
      <c r="A40" s="235" t="s">
        <v>311</v>
      </c>
      <c r="B40" s="235"/>
      <c r="C40" s="235"/>
      <c r="D40" s="235"/>
      <c r="E40" s="235"/>
      <c r="F40" s="235"/>
      <c r="G40" s="235"/>
      <c r="H40" s="66"/>
    </row>
    <row r="41" spans="1:29" s="206" customFormat="1" ht="5.25" customHeight="1" x14ac:dyDescent="0.3">
      <c r="B41" s="207" t="s">
        <v>305</v>
      </c>
    </row>
    <row r="42" spans="1:29" s="206" customFormat="1" ht="18.75" x14ac:dyDescent="0.3"/>
    <row r="43" spans="1:29" s="206" customFormat="1" ht="18.75" x14ac:dyDescent="0.3"/>
    <row r="44" spans="1:29" s="206" customFormat="1" ht="18.75" x14ac:dyDescent="0.3"/>
    <row r="45" spans="1:29" s="206" customFormat="1" ht="18.75" x14ac:dyDescent="0.3"/>
    <row r="46" spans="1:29" s="206" customFormat="1" ht="18.75" x14ac:dyDescent="0.3"/>
    <row r="47" spans="1:29" s="206" customFormat="1" ht="18.75" x14ac:dyDescent="0.3"/>
    <row r="48" spans="1:29" s="206" customFormat="1" ht="18.75" x14ac:dyDescent="0.3"/>
    <row r="49" s="206" customFormat="1" ht="18.75" x14ac:dyDescent="0.3"/>
    <row r="50" s="206" customFormat="1" ht="18.75" x14ac:dyDescent="0.3"/>
    <row r="51" s="206" customFormat="1" ht="18.75" x14ac:dyDescent="0.3"/>
    <row r="52" s="206" customFormat="1" ht="18.75" x14ac:dyDescent="0.3"/>
    <row r="53" s="206" customFormat="1" ht="18.75" x14ac:dyDescent="0.3"/>
  </sheetData>
  <autoFilter ref="A6:H38">
    <filterColumn colId="5" showButton="0"/>
  </autoFilter>
  <mergeCells count="13">
    <mergeCell ref="F1:G1"/>
    <mergeCell ref="A2:E4"/>
    <mergeCell ref="A40:G40"/>
    <mergeCell ref="A38:B38"/>
    <mergeCell ref="E6:E9"/>
    <mergeCell ref="D6:D9"/>
    <mergeCell ref="A6:A9"/>
    <mergeCell ref="B6:B9"/>
    <mergeCell ref="O8:O9"/>
    <mergeCell ref="C6:C9"/>
    <mergeCell ref="F6:G6"/>
    <mergeCell ref="F7:F9"/>
    <mergeCell ref="G7:G9"/>
  </mergeCells>
  <pageMargins left="0.70866141732283472" right="0.23622047244094491" top="0.74803149606299213" bottom="0.23622047244094491" header="0.31496062992125984" footer="0.15748031496062992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5"/>
  <sheetViews>
    <sheetView view="pageBreakPreview" zoomScale="60" zoomScaleNormal="100" workbookViewId="0">
      <pane ySplit="9" topLeftCell="A14" activePane="bottomLeft" state="frozen"/>
      <selection pane="bottomLeft" activeCell="F28" sqref="F28"/>
    </sheetView>
  </sheetViews>
  <sheetFormatPr defaultRowHeight="15" x14ac:dyDescent="0.25"/>
  <cols>
    <col min="2" max="2" width="21.5703125" customWidth="1"/>
    <col min="3" max="3" width="13.7109375" customWidth="1"/>
    <col min="4" max="4" width="28.42578125" customWidth="1"/>
    <col min="5" max="5" width="16.140625" customWidth="1"/>
    <col min="6" max="6" width="20.140625" customWidth="1"/>
    <col min="7" max="7" width="18.85546875" customWidth="1"/>
    <col min="8" max="8" width="28.140625" customWidth="1"/>
    <col min="9" max="9" width="28.5703125" hidden="1" customWidth="1"/>
  </cols>
  <sheetData>
    <row r="2" spans="1:9" x14ac:dyDescent="0.25">
      <c r="A2" s="57"/>
      <c r="B2" s="57"/>
      <c r="C2" s="57"/>
      <c r="D2" s="50" t="s">
        <v>32</v>
      </c>
      <c r="E2" s="50">
        <v>63692.5</v>
      </c>
      <c r="F2" s="60" t="s">
        <v>230</v>
      </c>
      <c r="G2" s="57"/>
      <c r="H2" s="57"/>
      <c r="I2" s="57"/>
    </row>
    <row r="3" spans="1:9" x14ac:dyDescent="0.25">
      <c r="A3" s="57"/>
      <c r="B3" s="57"/>
      <c r="C3" s="57"/>
      <c r="D3" s="57"/>
      <c r="E3" s="57"/>
      <c r="F3" s="59" t="s">
        <v>222</v>
      </c>
      <c r="G3" s="58" t="s">
        <v>229</v>
      </c>
      <c r="H3" s="57"/>
      <c r="I3" s="57"/>
    </row>
    <row r="4" spans="1:9" x14ac:dyDescent="0.25">
      <c r="A4" s="57"/>
      <c r="B4" s="22"/>
      <c r="C4" s="57" t="s">
        <v>218</v>
      </c>
      <c r="D4" s="57"/>
      <c r="E4" s="57"/>
      <c r="F4" s="59" t="s">
        <v>223</v>
      </c>
      <c r="G4" s="58" t="s">
        <v>227</v>
      </c>
      <c r="H4" s="57"/>
      <c r="I4" s="57"/>
    </row>
    <row r="5" spans="1:9" x14ac:dyDescent="0.25">
      <c r="A5" s="57"/>
      <c r="B5" s="57"/>
      <c r="C5" s="57"/>
      <c r="D5" s="57"/>
      <c r="E5" s="57"/>
      <c r="F5" s="59" t="s">
        <v>224</v>
      </c>
      <c r="G5" s="58" t="s">
        <v>228</v>
      </c>
      <c r="H5" s="57"/>
      <c r="I5" s="57"/>
    </row>
    <row r="6" spans="1:9" ht="15" customHeight="1" x14ac:dyDescent="0.25">
      <c r="A6" s="244" t="s">
        <v>0</v>
      </c>
      <c r="B6" s="244" t="s">
        <v>1</v>
      </c>
      <c r="C6" s="244" t="s">
        <v>2</v>
      </c>
      <c r="D6" s="238" t="s">
        <v>22</v>
      </c>
      <c r="E6" s="238" t="s">
        <v>23</v>
      </c>
      <c r="F6" s="238" t="s">
        <v>24</v>
      </c>
      <c r="G6" s="238" t="s">
        <v>219</v>
      </c>
      <c r="H6" s="241" t="s">
        <v>221</v>
      </c>
      <c r="I6" s="241" t="s">
        <v>226</v>
      </c>
    </row>
    <row r="7" spans="1:9" ht="15" customHeight="1" x14ac:dyDescent="0.25">
      <c r="A7" s="245"/>
      <c r="B7" s="245"/>
      <c r="C7" s="245"/>
      <c r="D7" s="239"/>
      <c r="E7" s="239"/>
      <c r="F7" s="239"/>
      <c r="G7" s="239"/>
      <c r="H7" s="242"/>
      <c r="I7" s="242"/>
    </row>
    <row r="8" spans="1:9" ht="95.25" customHeight="1" x14ac:dyDescent="0.25">
      <c r="A8" s="246"/>
      <c r="B8" s="246"/>
      <c r="C8" s="246"/>
      <c r="D8" s="240"/>
      <c r="E8" s="240"/>
      <c r="F8" s="240"/>
      <c r="G8" s="240"/>
      <c r="H8" s="243"/>
      <c r="I8" s="243"/>
    </row>
    <row r="9" spans="1:9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54">
        <v>10</v>
      </c>
    </row>
    <row r="10" spans="1:9" ht="15.75" x14ac:dyDescent="0.25">
      <c r="A10" s="1"/>
      <c r="B10" s="20" t="s">
        <v>63</v>
      </c>
      <c r="C10" s="18"/>
      <c r="D10" s="19"/>
      <c r="E10" s="19"/>
      <c r="F10" s="19"/>
      <c r="G10" s="19"/>
      <c r="H10" s="19"/>
      <c r="I10" s="64"/>
    </row>
    <row r="11" spans="1:9" ht="31.5" x14ac:dyDescent="0.25">
      <c r="A11" s="21">
        <v>1</v>
      </c>
      <c r="B11" s="24" t="s">
        <v>64</v>
      </c>
      <c r="C11" s="36">
        <v>845.7</v>
      </c>
      <c r="D11" s="64">
        <v>17</v>
      </c>
      <c r="E11" s="64">
        <v>1</v>
      </c>
      <c r="F11" s="64">
        <v>16</v>
      </c>
      <c r="G11" s="64">
        <f>F11</f>
        <v>16</v>
      </c>
      <c r="H11" s="64">
        <v>1500</v>
      </c>
      <c r="I11" s="64">
        <f>H11*1.1</f>
        <v>1650.0000000000002</v>
      </c>
    </row>
    <row r="12" spans="1:9" ht="15.75" x14ac:dyDescent="0.25">
      <c r="A12" s="21"/>
      <c r="B12" s="32" t="s">
        <v>65</v>
      </c>
      <c r="C12" s="34"/>
      <c r="D12" s="64"/>
      <c r="E12" s="64"/>
      <c r="F12" s="64"/>
      <c r="G12" s="64"/>
      <c r="H12" s="64"/>
      <c r="I12" s="64"/>
    </row>
    <row r="13" spans="1:9" ht="15.75" x14ac:dyDescent="0.25">
      <c r="A13" s="21">
        <v>2</v>
      </c>
      <c r="B13" s="44" t="s">
        <v>66</v>
      </c>
      <c r="C13" s="37">
        <v>0</v>
      </c>
      <c r="D13" s="64">
        <v>5</v>
      </c>
      <c r="E13" s="64">
        <v>0</v>
      </c>
      <c r="F13" s="64">
        <v>5</v>
      </c>
      <c r="G13" s="64"/>
      <c r="H13" s="64">
        <v>0</v>
      </c>
      <c r="I13" s="64">
        <f t="shared" ref="I13:I75" si="0">H13*1.1</f>
        <v>0</v>
      </c>
    </row>
    <row r="14" spans="1:9" ht="15.75" x14ac:dyDescent="0.25">
      <c r="A14" s="21">
        <v>3</v>
      </c>
      <c r="B14" s="44" t="s">
        <v>67</v>
      </c>
      <c r="C14" s="37">
        <v>0</v>
      </c>
      <c r="D14" s="64">
        <v>6</v>
      </c>
      <c r="E14" s="64">
        <v>0</v>
      </c>
      <c r="F14" s="64">
        <v>6</v>
      </c>
      <c r="G14" s="64"/>
      <c r="H14" s="64">
        <v>0</v>
      </c>
      <c r="I14" s="64">
        <f t="shared" si="0"/>
        <v>0</v>
      </c>
    </row>
    <row r="15" spans="1:9" ht="15.75" x14ac:dyDescent="0.25">
      <c r="A15" s="21">
        <v>4</v>
      </c>
      <c r="B15" s="44" t="s">
        <v>68</v>
      </c>
      <c r="C15" s="37">
        <v>0</v>
      </c>
      <c r="D15" s="64">
        <v>4</v>
      </c>
      <c r="E15" s="64">
        <v>0</v>
      </c>
      <c r="F15" s="64">
        <v>4</v>
      </c>
      <c r="G15" s="64"/>
      <c r="H15" s="64">
        <v>0</v>
      </c>
      <c r="I15" s="64">
        <f t="shared" si="0"/>
        <v>0</v>
      </c>
    </row>
    <row r="16" spans="1:9" ht="31.5" x14ac:dyDescent="0.25">
      <c r="A16" s="21">
        <v>5</v>
      </c>
      <c r="B16" s="40" t="s">
        <v>69</v>
      </c>
      <c r="C16" s="64">
        <v>845.7</v>
      </c>
      <c r="D16" s="64">
        <v>19</v>
      </c>
      <c r="E16" s="64">
        <v>2</v>
      </c>
      <c r="F16" s="64">
        <v>17</v>
      </c>
      <c r="G16" s="64">
        <f>F16</f>
        <v>17</v>
      </c>
      <c r="H16" s="64">
        <v>1500</v>
      </c>
      <c r="I16" s="64">
        <f t="shared" si="0"/>
        <v>1650.0000000000002</v>
      </c>
    </row>
    <row r="17" spans="1:9" ht="15.75" x14ac:dyDescent="0.25">
      <c r="A17" s="21">
        <v>6</v>
      </c>
      <c r="B17" s="43" t="s">
        <v>70</v>
      </c>
      <c r="C17" s="64">
        <v>0</v>
      </c>
      <c r="D17" s="64">
        <v>2</v>
      </c>
      <c r="E17" s="64">
        <v>0</v>
      </c>
      <c r="F17" s="64">
        <v>2</v>
      </c>
      <c r="G17" s="64"/>
      <c r="H17" s="64">
        <v>0</v>
      </c>
      <c r="I17" s="64">
        <f t="shared" si="0"/>
        <v>0</v>
      </c>
    </row>
    <row r="18" spans="1:9" ht="15.75" x14ac:dyDescent="0.25">
      <c r="A18" s="21">
        <v>7</v>
      </c>
      <c r="B18" s="43" t="s">
        <v>71</v>
      </c>
      <c r="C18" s="64">
        <v>0</v>
      </c>
      <c r="D18" s="64">
        <v>12</v>
      </c>
      <c r="E18" s="64">
        <v>0</v>
      </c>
      <c r="F18" s="64">
        <v>12</v>
      </c>
      <c r="G18" s="64"/>
      <c r="H18" s="64">
        <v>0</v>
      </c>
      <c r="I18" s="64">
        <f t="shared" si="0"/>
        <v>0</v>
      </c>
    </row>
    <row r="19" spans="1:9" ht="31.5" x14ac:dyDescent="0.25">
      <c r="A19" s="21"/>
      <c r="B19" s="32" t="s">
        <v>72</v>
      </c>
      <c r="C19" s="34"/>
      <c r="D19" s="64"/>
      <c r="E19" s="64"/>
      <c r="F19" s="64"/>
      <c r="G19" s="64"/>
      <c r="H19" s="64">
        <v>0</v>
      </c>
      <c r="I19" s="64">
        <f t="shared" si="0"/>
        <v>0</v>
      </c>
    </row>
    <row r="20" spans="1:9" ht="15.75" x14ac:dyDescent="0.25">
      <c r="A20" s="21">
        <v>8</v>
      </c>
      <c r="B20" s="40" t="s">
        <v>73</v>
      </c>
      <c r="C20" s="64">
        <v>0</v>
      </c>
      <c r="D20" s="64">
        <v>37</v>
      </c>
      <c r="E20" s="64">
        <v>4</v>
      </c>
      <c r="F20" s="64">
        <v>33</v>
      </c>
      <c r="G20" s="64">
        <f>F20</f>
        <v>33</v>
      </c>
      <c r="H20" s="64">
        <v>3500</v>
      </c>
      <c r="I20" s="64">
        <f t="shared" si="0"/>
        <v>3850.0000000000005</v>
      </c>
    </row>
    <row r="21" spans="1:9" ht="31.5" x14ac:dyDescent="0.25">
      <c r="A21" s="21">
        <v>9</v>
      </c>
      <c r="B21" s="40" t="s">
        <v>74</v>
      </c>
      <c r="C21" s="64">
        <v>841</v>
      </c>
      <c r="D21" s="64">
        <v>7</v>
      </c>
      <c r="E21" s="64">
        <v>1</v>
      </c>
      <c r="F21" s="64">
        <v>6</v>
      </c>
      <c r="G21" s="64">
        <f t="shared" ref="G21:G22" si="1">F21</f>
        <v>6</v>
      </c>
      <c r="H21" s="64">
        <v>1000</v>
      </c>
      <c r="I21" s="64">
        <f t="shared" si="0"/>
        <v>1100</v>
      </c>
    </row>
    <row r="22" spans="1:9" ht="31.5" x14ac:dyDescent="0.25">
      <c r="A22" s="21">
        <v>10</v>
      </c>
      <c r="B22" s="40" t="s">
        <v>75</v>
      </c>
      <c r="C22" s="64">
        <v>867.6</v>
      </c>
      <c r="D22" s="64">
        <v>24</v>
      </c>
      <c r="E22" s="64">
        <v>3</v>
      </c>
      <c r="F22" s="64">
        <v>21</v>
      </c>
      <c r="G22" s="64">
        <f t="shared" si="1"/>
        <v>21</v>
      </c>
      <c r="H22" s="64">
        <v>3500</v>
      </c>
      <c r="I22" s="64">
        <f t="shared" si="0"/>
        <v>3850.0000000000005</v>
      </c>
    </row>
    <row r="23" spans="1:9" ht="15.75" x14ac:dyDescent="0.25">
      <c r="A23" s="21">
        <v>11</v>
      </c>
      <c r="B23" s="43" t="s">
        <v>76</v>
      </c>
      <c r="C23" s="64">
        <v>0</v>
      </c>
      <c r="D23" s="64">
        <v>4</v>
      </c>
      <c r="E23" s="64">
        <v>0</v>
      </c>
      <c r="F23" s="64">
        <v>4</v>
      </c>
      <c r="G23" s="64"/>
      <c r="H23" s="64">
        <v>0</v>
      </c>
      <c r="I23" s="64">
        <f t="shared" si="0"/>
        <v>0</v>
      </c>
    </row>
    <row r="24" spans="1:9" ht="15.75" x14ac:dyDescent="0.25">
      <c r="A24" s="21"/>
      <c r="B24" s="32" t="s">
        <v>77</v>
      </c>
      <c r="C24" s="34"/>
      <c r="D24" s="64"/>
      <c r="E24" s="64"/>
      <c r="F24" s="64"/>
      <c r="G24" s="64"/>
      <c r="H24" s="64"/>
      <c r="I24" s="64"/>
    </row>
    <row r="25" spans="1:9" ht="31.5" x14ac:dyDescent="0.25">
      <c r="A25" s="21">
        <v>12</v>
      </c>
      <c r="B25" s="41" t="s">
        <v>78</v>
      </c>
      <c r="C25" s="34">
        <v>842.5</v>
      </c>
      <c r="D25" s="64">
        <v>12</v>
      </c>
      <c r="E25" s="64">
        <v>2</v>
      </c>
      <c r="F25" s="64">
        <v>10</v>
      </c>
      <c r="G25" s="64">
        <f>F25</f>
        <v>10</v>
      </c>
      <c r="H25" s="64">
        <v>1000</v>
      </c>
      <c r="I25" s="64">
        <f t="shared" si="0"/>
        <v>1100</v>
      </c>
    </row>
    <row r="26" spans="1:9" ht="31.5" x14ac:dyDescent="0.25">
      <c r="A26" s="21">
        <v>13</v>
      </c>
      <c r="B26" s="49" t="s">
        <v>79</v>
      </c>
      <c r="C26" s="34">
        <v>840.6</v>
      </c>
      <c r="D26" s="64">
        <v>6</v>
      </c>
      <c r="E26" s="64">
        <v>1</v>
      </c>
      <c r="F26" s="64">
        <v>5</v>
      </c>
      <c r="G26" s="64"/>
      <c r="H26" s="64">
        <v>0</v>
      </c>
      <c r="I26" s="64">
        <f t="shared" si="0"/>
        <v>0</v>
      </c>
    </row>
    <row r="27" spans="1:9" ht="31.5" x14ac:dyDescent="0.25">
      <c r="A27" s="21">
        <v>14</v>
      </c>
      <c r="B27" s="41" t="s">
        <v>80</v>
      </c>
      <c r="C27" s="34">
        <v>1694.6</v>
      </c>
      <c r="D27" s="64">
        <v>56</v>
      </c>
      <c r="E27" s="64">
        <v>3</v>
      </c>
      <c r="F27" s="64">
        <v>53</v>
      </c>
      <c r="G27" s="64">
        <f>F27</f>
        <v>53</v>
      </c>
      <c r="H27" s="64">
        <v>3500</v>
      </c>
      <c r="I27" s="64">
        <f t="shared" si="0"/>
        <v>3850.0000000000005</v>
      </c>
    </row>
    <row r="28" spans="1:9" ht="31.5" x14ac:dyDescent="0.25">
      <c r="A28" s="21"/>
      <c r="B28" s="32" t="s">
        <v>81</v>
      </c>
      <c r="C28" s="34"/>
      <c r="D28" s="64"/>
      <c r="E28" s="64"/>
      <c r="F28" s="64"/>
      <c r="G28" s="64"/>
      <c r="H28" s="64"/>
      <c r="I28" s="64"/>
    </row>
    <row r="29" spans="1:9" ht="31.5" x14ac:dyDescent="0.25">
      <c r="A29" s="21">
        <v>15</v>
      </c>
      <c r="B29" s="49" t="s">
        <v>82</v>
      </c>
      <c r="C29" s="34">
        <v>0</v>
      </c>
      <c r="D29" s="64">
        <v>1</v>
      </c>
      <c r="E29" s="64">
        <v>0</v>
      </c>
      <c r="F29" s="64">
        <v>1</v>
      </c>
      <c r="G29" s="64"/>
      <c r="H29" s="64">
        <v>0</v>
      </c>
      <c r="I29" s="64">
        <f t="shared" si="0"/>
        <v>0</v>
      </c>
    </row>
    <row r="30" spans="1:9" ht="47.25" x14ac:dyDescent="0.25">
      <c r="A30" s="21">
        <v>16</v>
      </c>
      <c r="B30" s="41" t="s">
        <v>83</v>
      </c>
      <c r="C30" s="34">
        <v>841.6</v>
      </c>
      <c r="D30" s="64">
        <v>15</v>
      </c>
      <c r="E30" s="64">
        <v>1</v>
      </c>
      <c r="F30" s="64">
        <v>14</v>
      </c>
      <c r="G30" s="64">
        <f>F30</f>
        <v>14</v>
      </c>
      <c r="H30" s="64">
        <v>1500</v>
      </c>
      <c r="I30" s="64">
        <f t="shared" si="0"/>
        <v>1650.0000000000002</v>
      </c>
    </row>
    <row r="31" spans="1:9" ht="31.5" x14ac:dyDescent="0.25">
      <c r="A31" s="21"/>
      <c r="B31" s="32" t="s">
        <v>84</v>
      </c>
      <c r="C31" s="34"/>
      <c r="D31" s="64"/>
      <c r="E31" s="64"/>
      <c r="F31" s="64"/>
      <c r="G31" s="64"/>
      <c r="H31" s="64"/>
      <c r="I31" s="64"/>
    </row>
    <row r="32" spans="1:9" ht="31.5" x14ac:dyDescent="0.25">
      <c r="A32" s="21">
        <v>17</v>
      </c>
      <c r="B32" s="41" t="s">
        <v>85</v>
      </c>
      <c r="C32" s="34">
        <v>845.2</v>
      </c>
      <c r="D32" s="64">
        <v>9</v>
      </c>
      <c r="E32" s="64">
        <v>3</v>
      </c>
      <c r="F32" s="64">
        <v>6</v>
      </c>
      <c r="G32" s="64">
        <f>F32</f>
        <v>6</v>
      </c>
      <c r="H32" s="64">
        <v>1000</v>
      </c>
      <c r="I32" s="64">
        <f t="shared" si="0"/>
        <v>1100</v>
      </c>
    </row>
    <row r="33" spans="1:9" ht="31.5" x14ac:dyDescent="0.25">
      <c r="A33" s="21">
        <v>18</v>
      </c>
      <c r="B33" s="43" t="s">
        <v>86</v>
      </c>
      <c r="C33" s="64">
        <v>0</v>
      </c>
      <c r="D33" s="64">
        <v>4</v>
      </c>
      <c r="E33" s="64">
        <v>0</v>
      </c>
      <c r="F33" s="64">
        <v>4</v>
      </c>
      <c r="G33" s="64"/>
      <c r="H33" s="64">
        <v>0</v>
      </c>
      <c r="I33" s="64">
        <f t="shared" si="0"/>
        <v>0</v>
      </c>
    </row>
    <row r="34" spans="1:9" ht="15.75" x14ac:dyDescent="0.25">
      <c r="A34" s="21">
        <v>19</v>
      </c>
      <c r="B34" s="43" t="s">
        <v>87</v>
      </c>
      <c r="C34" s="64">
        <v>0</v>
      </c>
      <c r="D34" s="64">
        <v>6</v>
      </c>
      <c r="E34" s="64">
        <v>0</v>
      </c>
      <c r="F34" s="64">
        <v>6</v>
      </c>
      <c r="G34" s="64"/>
      <c r="H34" s="64">
        <v>0</v>
      </c>
      <c r="I34" s="64">
        <f t="shared" si="0"/>
        <v>0</v>
      </c>
    </row>
    <row r="35" spans="1:9" ht="15.75" x14ac:dyDescent="0.25">
      <c r="A35" s="21"/>
      <c r="B35" s="32" t="s">
        <v>88</v>
      </c>
      <c r="C35" s="34"/>
      <c r="D35" s="64"/>
      <c r="E35" s="64"/>
      <c r="F35" s="64"/>
      <c r="G35" s="64"/>
      <c r="H35" s="64"/>
      <c r="I35" s="64">
        <f t="shared" si="0"/>
        <v>0</v>
      </c>
    </row>
    <row r="36" spans="1:9" ht="15.75" x14ac:dyDescent="0.25">
      <c r="A36" s="21">
        <v>20</v>
      </c>
      <c r="B36" s="44" t="s">
        <v>89</v>
      </c>
      <c r="C36" s="37">
        <v>0</v>
      </c>
      <c r="D36" s="64">
        <v>135</v>
      </c>
      <c r="E36" s="64">
        <v>0</v>
      </c>
      <c r="F36" s="64">
        <v>135</v>
      </c>
      <c r="G36" s="64"/>
      <c r="H36" s="64">
        <v>0</v>
      </c>
      <c r="I36" s="64">
        <f t="shared" si="0"/>
        <v>0</v>
      </c>
    </row>
    <row r="37" spans="1:9" ht="15.75" x14ac:dyDescent="0.25">
      <c r="A37" s="21">
        <v>21</v>
      </c>
      <c r="B37" s="44" t="s">
        <v>90</v>
      </c>
      <c r="C37" s="37">
        <v>0</v>
      </c>
      <c r="D37" s="64">
        <v>3</v>
      </c>
      <c r="E37" s="64">
        <v>0</v>
      </c>
      <c r="F37" s="64">
        <v>3</v>
      </c>
      <c r="G37" s="64"/>
      <c r="H37" s="64">
        <v>0</v>
      </c>
      <c r="I37" s="64">
        <f t="shared" si="0"/>
        <v>0</v>
      </c>
    </row>
    <row r="38" spans="1:9" ht="31.5" x14ac:dyDescent="0.25">
      <c r="A38" s="21">
        <v>22</v>
      </c>
      <c r="B38" s="44" t="s">
        <v>91</v>
      </c>
      <c r="C38" s="37">
        <v>0</v>
      </c>
      <c r="D38" s="64">
        <v>6</v>
      </c>
      <c r="E38" s="64">
        <v>0</v>
      </c>
      <c r="F38" s="64">
        <v>6</v>
      </c>
      <c r="G38" s="64"/>
      <c r="H38" s="64">
        <v>0</v>
      </c>
      <c r="I38" s="64">
        <f t="shared" si="0"/>
        <v>0</v>
      </c>
    </row>
    <row r="39" spans="1:9" ht="15.75" x14ac:dyDescent="0.25">
      <c r="A39" s="21">
        <v>23</v>
      </c>
      <c r="B39" s="44" t="s">
        <v>92</v>
      </c>
      <c r="C39" s="37">
        <v>0</v>
      </c>
      <c r="D39" s="64">
        <v>19</v>
      </c>
      <c r="E39" s="64">
        <v>0</v>
      </c>
      <c r="F39" s="64">
        <v>19</v>
      </c>
      <c r="G39" s="64"/>
      <c r="H39" s="64">
        <v>0</v>
      </c>
      <c r="I39" s="64">
        <f t="shared" si="0"/>
        <v>0</v>
      </c>
    </row>
    <row r="40" spans="1:9" ht="31.5" x14ac:dyDescent="0.25">
      <c r="A40" s="21">
        <v>24</v>
      </c>
      <c r="B40" s="41" t="s">
        <v>93</v>
      </c>
      <c r="C40" s="34">
        <v>1496.6</v>
      </c>
      <c r="D40" s="64">
        <v>52</v>
      </c>
      <c r="E40" s="64">
        <v>1</v>
      </c>
      <c r="F40" s="64">
        <v>51</v>
      </c>
      <c r="G40" s="64">
        <f>F40</f>
        <v>51</v>
      </c>
      <c r="H40" s="64">
        <v>3500</v>
      </c>
      <c r="I40" s="64">
        <f t="shared" si="0"/>
        <v>3850.0000000000005</v>
      </c>
    </row>
    <row r="41" spans="1:9" ht="31.5" x14ac:dyDescent="0.25">
      <c r="A41" s="21"/>
      <c r="B41" s="31" t="s">
        <v>94</v>
      </c>
      <c r="C41" s="64"/>
      <c r="D41" s="64"/>
      <c r="E41" s="64"/>
      <c r="F41" s="64"/>
      <c r="G41" s="64"/>
      <c r="H41" s="64"/>
      <c r="I41" s="64"/>
    </row>
    <row r="42" spans="1:9" ht="15.75" x14ac:dyDescent="0.25">
      <c r="A42" s="21">
        <v>25</v>
      </c>
      <c r="B42" s="43" t="s">
        <v>95</v>
      </c>
      <c r="C42" s="64">
        <v>0</v>
      </c>
      <c r="D42" s="64">
        <v>37</v>
      </c>
      <c r="E42" s="64">
        <v>7</v>
      </c>
      <c r="F42" s="64">
        <v>30</v>
      </c>
      <c r="G42" s="64"/>
      <c r="H42" s="64">
        <v>0</v>
      </c>
      <c r="I42" s="64">
        <f t="shared" si="0"/>
        <v>0</v>
      </c>
    </row>
    <row r="43" spans="1:9" ht="15.75" x14ac:dyDescent="0.25">
      <c r="A43" s="21">
        <v>26</v>
      </c>
      <c r="B43" s="43" t="s">
        <v>96</v>
      </c>
      <c r="C43" s="64">
        <v>0</v>
      </c>
      <c r="D43" s="64">
        <v>4</v>
      </c>
      <c r="E43" s="64">
        <v>0</v>
      </c>
      <c r="F43" s="64">
        <v>4</v>
      </c>
      <c r="G43" s="64"/>
      <c r="H43" s="64">
        <v>0</v>
      </c>
      <c r="I43" s="64">
        <f t="shared" si="0"/>
        <v>0</v>
      </c>
    </row>
    <row r="44" spans="1:9" ht="31.5" x14ac:dyDescent="0.25">
      <c r="A44" s="21"/>
      <c r="B44" s="31" t="s">
        <v>97</v>
      </c>
      <c r="C44" s="64"/>
      <c r="D44" s="64"/>
      <c r="E44" s="64"/>
      <c r="F44" s="64"/>
      <c r="G44" s="64"/>
      <c r="H44" s="64"/>
      <c r="I44" s="64"/>
    </row>
    <row r="45" spans="1:9" ht="15.75" x14ac:dyDescent="0.25">
      <c r="A45" s="21">
        <v>27</v>
      </c>
      <c r="B45" s="43" t="s">
        <v>98</v>
      </c>
      <c r="C45" s="64">
        <v>0</v>
      </c>
      <c r="D45" s="64">
        <v>7</v>
      </c>
      <c r="E45" s="64">
        <v>0</v>
      </c>
      <c r="F45" s="64">
        <v>7</v>
      </c>
      <c r="G45" s="64"/>
      <c r="H45" s="64">
        <v>0</v>
      </c>
      <c r="I45" s="64">
        <f t="shared" si="0"/>
        <v>0</v>
      </c>
    </row>
    <row r="46" spans="1:9" ht="31.5" x14ac:dyDescent="0.25">
      <c r="A46" s="21"/>
      <c r="B46" s="32" t="s">
        <v>99</v>
      </c>
      <c r="C46" s="34"/>
      <c r="D46" s="64"/>
      <c r="E46" s="64"/>
      <c r="F46" s="64"/>
      <c r="G46" s="64"/>
      <c r="H46" s="64"/>
      <c r="I46" s="64"/>
    </row>
    <row r="47" spans="1:9" ht="31.5" x14ac:dyDescent="0.25">
      <c r="A47" s="21">
        <v>28</v>
      </c>
      <c r="B47" s="43" t="s">
        <v>100</v>
      </c>
      <c r="C47" s="64">
        <v>0</v>
      </c>
      <c r="D47" s="64">
        <v>12</v>
      </c>
      <c r="E47" s="64">
        <v>0</v>
      </c>
      <c r="F47" s="64">
        <v>12</v>
      </c>
      <c r="G47" s="64"/>
      <c r="H47" s="64">
        <v>0</v>
      </c>
      <c r="I47" s="64">
        <f t="shared" si="0"/>
        <v>0</v>
      </c>
    </row>
    <row r="48" spans="1:9" ht="31.5" x14ac:dyDescent="0.25">
      <c r="A48" s="21"/>
      <c r="B48" s="32" t="s">
        <v>101</v>
      </c>
      <c r="C48" s="34"/>
      <c r="D48" s="64"/>
      <c r="E48" s="64"/>
      <c r="F48" s="64"/>
      <c r="G48" s="64"/>
      <c r="H48" s="64"/>
      <c r="I48" s="64"/>
    </row>
    <row r="49" spans="1:9" ht="15.75" x14ac:dyDescent="0.25">
      <c r="A49" s="21">
        <v>29</v>
      </c>
      <c r="B49" s="44" t="s">
        <v>102</v>
      </c>
      <c r="C49" s="37">
        <v>0</v>
      </c>
      <c r="D49" s="64">
        <v>6</v>
      </c>
      <c r="E49" s="64">
        <v>0</v>
      </c>
      <c r="F49" s="64">
        <v>6</v>
      </c>
      <c r="G49" s="64"/>
      <c r="H49" s="64">
        <v>0</v>
      </c>
      <c r="I49" s="64">
        <f t="shared" si="0"/>
        <v>0</v>
      </c>
    </row>
    <row r="50" spans="1:9" ht="15.75" x14ac:dyDescent="0.25">
      <c r="A50" s="21">
        <v>30</v>
      </c>
      <c r="B50" s="44" t="s">
        <v>103</v>
      </c>
      <c r="C50" s="37">
        <v>0</v>
      </c>
      <c r="D50" s="64">
        <v>20</v>
      </c>
      <c r="E50" s="64">
        <v>0</v>
      </c>
      <c r="F50" s="64">
        <v>20</v>
      </c>
      <c r="G50" s="64"/>
      <c r="H50" s="64">
        <v>0</v>
      </c>
      <c r="I50" s="64">
        <f t="shared" si="0"/>
        <v>0</v>
      </c>
    </row>
    <row r="51" spans="1:9" ht="15.75" x14ac:dyDescent="0.25">
      <c r="A51" s="21">
        <v>31</v>
      </c>
      <c r="B51" s="44" t="s">
        <v>104</v>
      </c>
      <c r="C51" s="37">
        <v>0</v>
      </c>
      <c r="D51" s="64">
        <v>2</v>
      </c>
      <c r="E51" s="64">
        <v>0</v>
      </c>
      <c r="F51" s="64">
        <v>2</v>
      </c>
      <c r="G51" s="64"/>
      <c r="H51" s="64">
        <v>0</v>
      </c>
      <c r="I51" s="64">
        <f t="shared" si="0"/>
        <v>0</v>
      </c>
    </row>
    <row r="52" spans="1:9" ht="31.5" x14ac:dyDescent="0.25">
      <c r="A52" s="21">
        <v>32</v>
      </c>
      <c r="B52" s="44" t="s">
        <v>105</v>
      </c>
      <c r="C52" s="37">
        <v>862.1</v>
      </c>
      <c r="D52" s="64">
        <v>8</v>
      </c>
      <c r="E52" s="64">
        <v>3</v>
      </c>
      <c r="F52" s="64">
        <v>5</v>
      </c>
      <c r="G52" s="64"/>
      <c r="H52" s="64">
        <v>0</v>
      </c>
      <c r="I52" s="64">
        <f t="shared" si="0"/>
        <v>0</v>
      </c>
    </row>
    <row r="53" spans="1:9" ht="15.75" x14ac:dyDescent="0.25">
      <c r="A53" s="21">
        <v>33</v>
      </c>
      <c r="B53" s="44" t="s">
        <v>106</v>
      </c>
      <c r="C53" s="37">
        <v>0</v>
      </c>
      <c r="D53" s="64">
        <v>1</v>
      </c>
      <c r="E53" s="64">
        <v>0</v>
      </c>
      <c r="F53" s="64">
        <v>1</v>
      </c>
      <c r="G53" s="64"/>
      <c r="H53" s="64">
        <v>0</v>
      </c>
      <c r="I53" s="64">
        <f t="shared" si="0"/>
        <v>0</v>
      </c>
    </row>
    <row r="54" spans="1:9" ht="15.75" x14ac:dyDescent="0.25">
      <c r="A54" s="21">
        <v>34</v>
      </c>
      <c r="B54" s="44" t="s">
        <v>107</v>
      </c>
      <c r="C54" s="37">
        <v>0</v>
      </c>
      <c r="D54" s="64">
        <v>2</v>
      </c>
      <c r="E54" s="64">
        <v>0</v>
      </c>
      <c r="F54" s="64">
        <v>2</v>
      </c>
      <c r="G54" s="64"/>
      <c r="H54" s="64">
        <v>0</v>
      </c>
      <c r="I54" s="64">
        <f t="shared" si="0"/>
        <v>0</v>
      </c>
    </row>
    <row r="55" spans="1:9" ht="15.75" x14ac:dyDescent="0.25">
      <c r="A55" s="21">
        <v>35</v>
      </c>
      <c r="B55" s="44" t="s">
        <v>108</v>
      </c>
      <c r="C55" s="37">
        <v>0</v>
      </c>
      <c r="D55" s="64">
        <v>4</v>
      </c>
      <c r="E55" s="64">
        <v>0</v>
      </c>
      <c r="F55" s="64">
        <v>4</v>
      </c>
      <c r="G55" s="64"/>
      <c r="H55" s="64">
        <v>0</v>
      </c>
      <c r="I55" s="64">
        <f t="shared" si="0"/>
        <v>0</v>
      </c>
    </row>
    <row r="56" spans="1:9" ht="31.5" x14ac:dyDescent="0.25">
      <c r="A56" s="21">
        <v>36</v>
      </c>
      <c r="B56" s="44" t="s">
        <v>109</v>
      </c>
      <c r="C56" s="37">
        <v>0</v>
      </c>
      <c r="D56" s="64">
        <v>3</v>
      </c>
      <c r="E56" s="64">
        <v>0</v>
      </c>
      <c r="F56" s="64">
        <v>3</v>
      </c>
      <c r="G56" s="64"/>
      <c r="H56" s="64">
        <v>0</v>
      </c>
      <c r="I56" s="64">
        <f t="shared" si="0"/>
        <v>0</v>
      </c>
    </row>
    <row r="57" spans="1:9" ht="31.5" x14ac:dyDescent="0.25">
      <c r="A57" s="21">
        <v>37</v>
      </c>
      <c r="B57" s="44" t="s">
        <v>110</v>
      </c>
      <c r="C57" s="37">
        <v>0</v>
      </c>
      <c r="D57" s="64">
        <v>7</v>
      </c>
      <c r="E57" s="64">
        <v>0</v>
      </c>
      <c r="F57" s="64">
        <v>7</v>
      </c>
      <c r="G57" s="64"/>
      <c r="H57" s="64">
        <v>0</v>
      </c>
      <c r="I57" s="64">
        <f t="shared" si="0"/>
        <v>0</v>
      </c>
    </row>
    <row r="58" spans="1:9" ht="15.75" x14ac:dyDescent="0.25">
      <c r="A58" s="21"/>
      <c r="B58" s="32" t="s">
        <v>111</v>
      </c>
      <c r="C58" s="34"/>
      <c r="D58" s="64"/>
      <c r="E58" s="64"/>
      <c r="F58" s="64"/>
      <c r="G58" s="64"/>
      <c r="H58" s="64"/>
      <c r="I58" s="64"/>
    </row>
    <row r="59" spans="1:9" ht="15.75" x14ac:dyDescent="0.25">
      <c r="A59" s="21">
        <v>38</v>
      </c>
      <c r="B59" s="42" t="s">
        <v>112</v>
      </c>
      <c r="C59" s="64">
        <v>3514.6</v>
      </c>
      <c r="D59" s="64">
        <v>107</v>
      </c>
      <c r="E59" s="64">
        <v>8</v>
      </c>
      <c r="F59" s="64">
        <v>99</v>
      </c>
      <c r="G59" s="64">
        <f>F59</f>
        <v>99</v>
      </c>
      <c r="H59" s="64">
        <v>3500</v>
      </c>
      <c r="I59" s="64">
        <f t="shared" si="0"/>
        <v>3850.0000000000005</v>
      </c>
    </row>
    <row r="60" spans="1:9" ht="47.25" x14ac:dyDescent="0.25">
      <c r="A60" s="21">
        <v>39</v>
      </c>
      <c r="B60" s="27" t="s">
        <v>113</v>
      </c>
      <c r="C60" s="36">
        <v>0</v>
      </c>
      <c r="D60" s="64">
        <v>9</v>
      </c>
      <c r="E60" s="64">
        <v>0</v>
      </c>
      <c r="F60" s="64">
        <v>9</v>
      </c>
      <c r="G60" s="64">
        <f t="shared" ref="G60:G61" si="2">F60</f>
        <v>9</v>
      </c>
      <c r="H60" s="64">
        <v>1000</v>
      </c>
      <c r="I60" s="64">
        <f t="shared" si="0"/>
        <v>1100</v>
      </c>
    </row>
    <row r="61" spans="1:9" ht="47.25" x14ac:dyDescent="0.25">
      <c r="A61" s="21">
        <v>40</v>
      </c>
      <c r="B61" s="42" t="s">
        <v>114</v>
      </c>
      <c r="C61" s="64">
        <v>1066.5999999999999</v>
      </c>
      <c r="D61" s="64">
        <v>30</v>
      </c>
      <c r="E61" s="64">
        <v>2</v>
      </c>
      <c r="F61" s="64">
        <v>28</v>
      </c>
      <c r="G61" s="64">
        <f t="shared" si="2"/>
        <v>28</v>
      </c>
      <c r="H61" s="64">
        <v>3500</v>
      </c>
      <c r="I61" s="64">
        <f t="shared" si="0"/>
        <v>3850.0000000000005</v>
      </c>
    </row>
    <row r="62" spans="1:9" ht="15.75" x14ac:dyDescent="0.25">
      <c r="A62" s="21">
        <v>41</v>
      </c>
      <c r="B62" s="45" t="s">
        <v>115</v>
      </c>
      <c r="C62" s="64">
        <v>0</v>
      </c>
      <c r="D62" s="64">
        <v>2</v>
      </c>
      <c r="E62" s="64">
        <v>0</v>
      </c>
      <c r="F62" s="64">
        <v>2</v>
      </c>
      <c r="G62" s="64"/>
      <c r="H62" s="64">
        <v>0</v>
      </c>
      <c r="I62" s="64">
        <f t="shared" si="0"/>
        <v>0</v>
      </c>
    </row>
    <row r="63" spans="1:9" ht="15.75" x14ac:dyDescent="0.25">
      <c r="A63" s="21"/>
      <c r="B63" s="33" t="s">
        <v>116</v>
      </c>
      <c r="C63" s="64"/>
      <c r="D63" s="64"/>
      <c r="E63" s="64"/>
      <c r="F63" s="64"/>
      <c r="G63" s="64"/>
      <c r="H63" s="64"/>
      <c r="I63" s="64"/>
    </row>
    <row r="64" spans="1:9" ht="31.5" x14ac:dyDescent="0.25">
      <c r="A64" s="21">
        <v>42</v>
      </c>
      <c r="B64" s="45" t="s">
        <v>117</v>
      </c>
      <c r="C64" s="64">
        <v>0</v>
      </c>
      <c r="D64" s="64">
        <v>56</v>
      </c>
      <c r="E64" s="64">
        <v>0</v>
      </c>
      <c r="F64" s="64">
        <v>56</v>
      </c>
      <c r="G64" s="64"/>
      <c r="H64" s="64"/>
      <c r="I64" s="64"/>
    </row>
    <row r="65" spans="1:9" ht="15.75" x14ac:dyDescent="0.25">
      <c r="A65" s="21"/>
      <c r="B65" s="31" t="s">
        <v>118</v>
      </c>
      <c r="C65" s="64"/>
      <c r="D65" s="64"/>
      <c r="E65" s="64"/>
      <c r="F65" s="64"/>
      <c r="G65" s="64"/>
      <c r="H65" s="64"/>
      <c r="I65" s="64"/>
    </row>
    <row r="66" spans="1:9" ht="31.5" x14ac:dyDescent="0.25">
      <c r="A66" s="21">
        <v>43</v>
      </c>
      <c r="B66" s="42" t="s">
        <v>119</v>
      </c>
      <c r="C66" s="64">
        <v>845.7</v>
      </c>
      <c r="D66" s="64">
        <v>17</v>
      </c>
      <c r="E66" s="64">
        <v>2</v>
      </c>
      <c r="F66" s="64">
        <v>15</v>
      </c>
      <c r="G66" s="64">
        <f>F66</f>
        <v>15</v>
      </c>
      <c r="H66" s="64">
        <v>1500</v>
      </c>
      <c r="I66" s="64">
        <f t="shared" si="0"/>
        <v>1650.0000000000002</v>
      </c>
    </row>
    <row r="67" spans="1:9" ht="15.75" x14ac:dyDescent="0.25">
      <c r="A67" s="21"/>
      <c r="B67" s="31" t="s">
        <v>120</v>
      </c>
      <c r="C67" s="64"/>
      <c r="D67" s="64"/>
      <c r="E67" s="64"/>
      <c r="F67" s="64"/>
      <c r="G67" s="64"/>
      <c r="H67" s="64"/>
      <c r="I67" s="64"/>
    </row>
    <row r="68" spans="1:9" ht="31.5" x14ac:dyDescent="0.25">
      <c r="A68" s="21">
        <v>44</v>
      </c>
      <c r="B68" s="43" t="s">
        <v>121</v>
      </c>
      <c r="C68" s="64">
        <v>0</v>
      </c>
      <c r="D68" s="63">
        <v>4</v>
      </c>
      <c r="E68" s="63">
        <v>0</v>
      </c>
      <c r="F68" s="63">
        <v>4</v>
      </c>
      <c r="G68" s="63"/>
      <c r="H68" s="64">
        <v>0</v>
      </c>
      <c r="I68" s="63">
        <v>0</v>
      </c>
    </row>
    <row r="69" spans="1:9" ht="15.75" x14ac:dyDescent="0.25">
      <c r="A69" s="21"/>
      <c r="B69" s="31" t="s">
        <v>122</v>
      </c>
      <c r="C69" s="64"/>
      <c r="D69" s="63"/>
      <c r="E69" s="63"/>
      <c r="F69" s="63"/>
      <c r="G69" s="63"/>
      <c r="H69" s="64"/>
      <c r="I69" s="63"/>
    </row>
    <row r="70" spans="1:9" ht="31.5" x14ac:dyDescent="0.25">
      <c r="A70" s="21">
        <v>45</v>
      </c>
      <c r="B70" s="45" t="s">
        <v>123</v>
      </c>
      <c r="C70" s="64">
        <v>0</v>
      </c>
      <c r="D70" s="63">
        <v>17</v>
      </c>
      <c r="E70" s="63">
        <v>0</v>
      </c>
      <c r="F70" s="63">
        <v>17</v>
      </c>
      <c r="G70" s="63"/>
      <c r="H70" s="64">
        <v>0</v>
      </c>
      <c r="I70" s="63">
        <f t="shared" si="0"/>
        <v>0</v>
      </c>
    </row>
    <row r="71" spans="1:9" ht="15.75" x14ac:dyDescent="0.25">
      <c r="A71" s="21"/>
      <c r="B71" s="31" t="s">
        <v>124</v>
      </c>
      <c r="C71" s="64"/>
      <c r="D71" s="63"/>
      <c r="E71" s="63"/>
      <c r="F71" s="63"/>
      <c r="G71" s="63"/>
      <c r="H71" s="64"/>
      <c r="I71" s="63"/>
    </row>
    <row r="72" spans="1:9" ht="15.75" x14ac:dyDescent="0.25">
      <c r="A72" s="21">
        <v>46</v>
      </c>
      <c r="B72" s="40" t="s">
        <v>125</v>
      </c>
      <c r="C72" s="64">
        <v>0</v>
      </c>
      <c r="D72" s="63">
        <v>24</v>
      </c>
      <c r="E72" s="63">
        <v>0</v>
      </c>
      <c r="F72" s="63">
        <v>24</v>
      </c>
      <c r="G72" s="63">
        <f>F72</f>
        <v>24</v>
      </c>
      <c r="H72" s="64">
        <v>3500</v>
      </c>
      <c r="I72" s="63">
        <f t="shared" si="0"/>
        <v>3850.0000000000005</v>
      </c>
    </row>
    <row r="73" spans="1:9" ht="15.75" x14ac:dyDescent="0.25">
      <c r="A73" s="21"/>
      <c r="B73" s="31" t="s">
        <v>126</v>
      </c>
      <c r="C73" s="64"/>
      <c r="D73" s="63"/>
      <c r="E73" s="63"/>
      <c r="F73" s="63"/>
      <c r="G73" s="63"/>
      <c r="H73" s="64"/>
      <c r="I73" s="63"/>
    </row>
    <row r="74" spans="1:9" ht="15.75" x14ac:dyDescent="0.25">
      <c r="A74" s="21">
        <v>47</v>
      </c>
      <c r="B74" s="43" t="s">
        <v>127</v>
      </c>
      <c r="C74" s="64">
        <v>0</v>
      </c>
      <c r="D74" s="63">
        <v>3</v>
      </c>
      <c r="E74" s="63">
        <v>0</v>
      </c>
      <c r="F74" s="63">
        <v>3</v>
      </c>
      <c r="G74" s="63"/>
      <c r="H74" s="64">
        <v>0</v>
      </c>
      <c r="I74" s="63">
        <f t="shared" si="0"/>
        <v>0</v>
      </c>
    </row>
    <row r="75" spans="1:9" ht="15.75" x14ac:dyDescent="0.25">
      <c r="A75" s="21">
        <v>48</v>
      </c>
      <c r="B75" s="43" t="s">
        <v>128</v>
      </c>
      <c r="C75" s="64">
        <v>0</v>
      </c>
      <c r="D75" s="63">
        <v>2</v>
      </c>
      <c r="E75" s="63">
        <v>0</v>
      </c>
      <c r="F75" s="63">
        <v>2</v>
      </c>
      <c r="G75" s="63"/>
      <c r="H75" s="64">
        <v>0</v>
      </c>
      <c r="I75" s="63">
        <f t="shared" si="0"/>
        <v>0</v>
      </c>
    </row>
    <row r="76" spans="1:9" ht="31.5" x14ac:dyDescent="0.25">
      <c r="A76" s="21">
        <v>49</v>
      </c>
      <c r="B76" s="42" t="s">
        <v>129</v>
      </c>
      <c r="C76" s="64">
        <v>845.7</v>
      </c>
      <c r="D76" s="63">
        <v>19</v>
      </c>
      <c r="E76" s="63">
        <v>1</v>
      </c>
      <c r="F76" s="63">
        <v>18</v>
      </c>
      <c r="G76" s="63">
        <f>F76</f>
        <v>18</v>
      </c>
      <c r="H76" s="64">
        <v>1500</v>
      </c>
      <c r="I76" s="63">
        <f t="shared" ref="I76:I139" si="3">H76*1.1</f>
        <v>1650.0000000000002</v>
      </c>
    </row>
    <row r="77" spans="1:9" ht="31.5" x14ac:dyDescent="0.25">
      <c r="A77" s="21">
        <v>50</v>
      </c>
      <c r="B77" s="42" t="s">
        <v>130</v>
      </c>
      <c r="C77" s="64">
        <v>844.7</v>
      </c>
      <c r="D77" s="63">
        <v>13</v>
      </c>
      <c r="E77" s="63">
        <v>2</v>
      </c>
      <c r="F77" s="63">
        <v>11</v>
      </c>
      <c r="G77" s="63">
        <f>F77</f>
        <v>11</v>
      </c>
      <c r="H77" s="16">
        <v>1500</v>
      </c>
      <c r="I77" s="63">
        <f t="shared" si="3"/>
        <v>1650.0000000000002</v>
      </c>
    </row>
    <row r="78" spans="1:9" ht="15.75" x14ac:dyDescent="0.25">
      <c r="A78" s="21"/>
      <c r="B78" s="31" t="s">
        <v>131</v>
      </c>
      <c r="C78" s="64"/>
      <c r="D78" s="63"/>
      <c r="E78" s="63"/>
      <c r="F78" s="63"/>
      <c r="G78" s="63"/>
      <c r="H78" s="16"/>
      <c r="I78" s="63"/>
    </row>
    <row r="79" spans="1:9" ht="47.25" x14ac:dyDescent="0.25">
      <c r="A79" s="21">
        <v>51</v>
      </c>
      <c r="B79" s="42" t="s">
        <v>132</v>
      </c>
      <c r="C79" s="64">
        <v>900.6</v>
      </c>
      <c r="D79" s="63">
        <v>26</v>
      </c>
      <c r="E79" s="63">
        <v>6</v>
      </c>
      <c r="F79" s="63">
        <v>20</v>
      </c>
      <c r="G79" s="63">
        <f>F79</f>
        <v>20</v>
      </c>
      <c r="H79" s="16">
        <v>1500</v>
      </c>
      <c r="I79" s="63">
        <f t="shared" si="3"/>
        <v>1650.0000000000002</v>
      </c>
    </row>
    <row r="80" spans="1:9" ht="15.75" x14ac:dyDescent="0.25">
      <c r="A80" s="21"/>
      <c r="B80" s="32" t="s">
        <v>133</v>
      </c>
      <c r="C80" s="34"/>
      <c r="D80" s="63"/>
      <c r="E80" s="63"/>
      <c r="F80" s="63"/>
      <c r="G80" s="63"/>
      <c r="H80" s="16"/>
      <c r="I80" s="63"/>
    </row>
    <row r="81" spans="1:9" ht="15.75" x14ac:dyDescent="0.25">
      <c r="A81" s="21">
        <v>52</v>
      </c>
      <c r="B81" s="42" t="s">
        <v>134</v>
      </c>
      <c r="C81" s="64">
        <v>845.7</v>
      </c>
      <c r="D81" s="63">
        <v>17</v>
      </c>
      <c r="E81" s="63">
        <v>3</v>
      </c>
      <c r="F81" s="63">
        <v>14</v>
      </c>
      <c r="G81" s="63">
        <f>F81</f>
        <v>14</v>
      </c>
      <c r="H81" s="16">
        <v>1500</v>
      </c>
      <c r="I81" s="63">
        <f t="shared" si="3"/>
        <v>1650.0000000000002</v>
      </c>
    </row>
    <row r="82" spans="1:9" ht="47.25" x14ac:dyDescent="0.25">
      <c r="A82" s="21">
        <v>53</v>
      </c>
      <c r="B82" s="45" t="s">
        <v>135</v>
      </c>
      <c r="C82" s="64">
        <v>0</v>
      </c>
      <c r="D82" s="63">
        <v>14</v>
      </c>
      <c r="E82" s="63">
        <v>2</v>
      </c>
      <c r="F82" s="63">
        <v>12</v>
      </c>
      <c r="G82" s="63"/>
      <c r="H82" s="16">
        <v>0</v>
      </c>
      <c r="I82" s="63">
        <f t="shared" si="3"/>
        <v>0</v>
      </c>
    </row>
    <row r="83" spans="1:9" ht="31.5" x14ac:dyDescent="0.25">
      <c r="A83" s="21"/>
      <c r="B83" s="31" t="s">
        <v>136</v>
      </c>
      <c r="C83" s="64"/>
      <c r="D83" s="63"/>
      <c r="E83" s="63"/>
      <c r="F83" s="63"/>
      <c r="G83" s="63"/>
      <c r="H83" s="16"/>
      <c r="I83" s="63"/>
    </row>
    <row r="84" spans="1:9" ht="47.25" x14ac:dyDescent="0.25">
      <c r="A84" s="21">
        <v>54</v>
      </c>
      <c r="B84" s="42" t="s">
        <v>137</v>
      </c>
      <c r="C84" s="64">
        <v>2290.6</v>
      </c>
      <c r="D84" s="63">
        <v>68</v>
      </c>
      <c r="E84" s="63">
        <v>9</v>
      </c>
      <c r="F84" s="63">
        <v>59</v>
      </c>
      <c r="G84" s="63">
        <f>F84</f>
        <v>59</v>
      </c>
      <c r="H84" s="16">
        <v>3500</v>
      </c>
      <c r="I84" s="63">
        <f t="shared" si="3"/>
        <v>3850.0000000000005</v>
      </c>
    </row>
    <row r="85" spans="1:9" ht="47.25" x14ac:dyDescent="0.25">
      <c r="A85" s="21">
        <v>55</v>
      </c>
      <c r="B85" s="45" t="s">
        <v>138</v>
      </c>
      <c r="C85" s="64">
        <v>0</v>
      </c>
      <c r="D85" s="63">
        <v>2</v>
      </c>
      <c r="E85" s="63">
        <v>0</v>
      </c>
      <c r="F85" s="63">
        <v>2</v>
      </c>
      <c r="G85" s="63"/>
      <c r="H85" s="16">
        <v>0</v>
      </c>
      <c r="I85" s="63">
        <f t="shared" si="3"/>
        <v>0</v>
      </c>
    </row>
    <row r="86" spans="1:9" ht="15.75" x14ac:dyDescent="0.25">
      <c r="A86" s="21"/>
      <c r="B86" s="31" t="s">
        <v>139</v>
      </c>
      <c r="C86" s="64"/>
      <c r="D86" s="63"/>
      <c r="E86" s="63"/>
      <c r="F86" s="63"/>
      <c r="G86" s="63"/>
      <c r="H86" s="16"/>
      <c r="I86" s="63">
        <f t="shared" si="3"/>
        <v>0</v>
      </c>
    </row>
    <row r="87" spans="1:9" ht="15.75" x14ac:dyDescent="0.25">
      <c r="A87" s="21">
        <v>56</v>
      </c>
      <c r="B87" s="40" t="s">
        <v>140</v>
      </c>
      <c r="C87" s="64">
        <v>1198.5999999999999</v>
      </c>
      <c r="D87" s="63">
        <v>34</v>
      </c>
      <c r="E87" s="63">
        <v>4</v>
      </c>
      <c r="F87" s="63">
        <v>30</v>
      </c>
      <c r="G87" s="63">
        <f>F87</f>
        <v>30</v>
      </c>
      <c r="H87" s="16">
        <v>3500</v>
      </c>
      <c r="I87" s="63">
        <f t="shared" si="3"/>
        <v>3850.0000000000005</v>
      </c>
    </row>
    <row r="88" spans="1:9" ht="15.75" x14ac:dyDescent="0.25">
      <c r="A88" s="21">
        <v>57</v>
      </c>
      <c r="B88" s="40" t="s">
        <v>141</v>
      </c>
      <c r="C88" s="64">
        <v>841.6</v>
      </c>
      <c r="D88" s="63">
        <v>21</v>
      </c>
      <c r="E88" s="63">
        <v>4</v>
      </c>
      <c r="F88" s="63">
        <v>17</v>
      </c>
      <c r="G88" s="63">
        <f t="shared" ref="G88:G90" si="4">F88</f>
        <v>17</v>
      </c>
      <c r="H88" s="16">
        <v>1500</v>
      </c>
      <c r="I88" s="63">
        <f t="shared" si="3"/>
        <v>1650.0000000000002</v>
      </c>
    </row>
    <row r="89" spans="1:9" ht="15.75" x14ac:dyDescent="0.25">
      <c r="A89" s="21">
        <v>58</v>
      </c>
      <c r="B89" s="40" t="s">
        <v>142</v>
      </c>
      <c r="C89" s="64">
        <v>1397.6</v>
      </c>
      <c r="D89" s="63">
        <v>41</v>
      </c>
      <c r="E89" s="63">
        <v>14</v>
      </c>
      <c r="F89" s="63">
        <v>27</v>
      </c>
      <c r="G89" s="63">
        <f t="shared" si="4"/>
        <v>27</v>
      </c>
      <c r="H89" s="16">
        <v>3500</v>
      </c>
      <c r="I89" s="63">
        <f t="shared" si="3"/>
        <v>3850.0000000000005</v>
      </c>
    </row>
    <row r="90" spans="1:9" ht="15.75" x14ac:dyDescent="0.25">
      <c r="A90" s="21">
        <v>59</v>
      </c>
      <c r="B90" s="40" t="s">
        <v>143</v>
      </c>
      <c r="C90" s="64">
        <v>961.4</v>
      </c>
      <c r="D90" s="63">
        <v>23</v>
      </c>
      <c r="E90" s="63">
        <v>6</v>
      </c>
      <c r="F90" s="63">
        <v>17</v>
      </c>
      <c r="G90" s="63">
        <f t="shared" si="4"/>
        <v>17</v>
      </c>
      <c r="H90" s="16">
        <v>1500</v>
      </c>
      <c r="I90" s="63">
        <f t="shared" si="3"/>
        <v>1650.0000000000002</v>
      </c>
    </row>
    <row r="91" spans="1:9" ht="15.75" x14ac:dyDescent="0.25">
      <c r="A91" s="21">
        <v>60</v>
      </c>
      <c r="B91" s="43" t="s">
        <v>144</v>
      </c>
      <c r="C91" s="64">
        <v>0</v>
      </c>
      <c r="D91" s="63">
        <v>0</v>
      </c>
      <c r="E91" s="63">
        <v>0</v>
      </c>
      <c r="F91" s="63">
        <v>0</v>
      </c>
      <c r="G91" s="63"/>
      <c r="H91" s="16">
        <v>0</v>
      </c>
      <c r="I91" s="63">
        <f t="shared" si="3"/>
        <v>0</v>
      </c>
    </row>
    <row r="92" spans="1:9" ht="15.75" x14ac:dyDescent="0.25">
      <c r="A92" s="21">
        <v>61</v>
      </c>
      <c r="B92" s="43" t="s">
        <v>145</v>
      </c>
      <c r="C92" s="64">
        <v>0</v>
      </c>
      <c r="D92" s="63">
        <v>1</v>
      </c>
      <c r="E92" s="63">
        <v>0</v>
      </c>
      <c r="F92" s="63">
        <v>1</v>
      </c>
      <c r="G92" s="63"/>
      <c r="H92" s="16">
        <v>0</v>
      </c>
      <c r="I92" s="63">
        <f t="shared" si="3"/>
        <v>0</v>
      </c>
    </row>
    <row r="93" spans="1:9" ht="15.75" x14ac:dyDescent="0.25">
      <c r="A93" s="21">
        <v>62</v>
      </c>
      <c r="B93" s="43" t="s">
        <v>146</v>
      </c>
      <c r="C93" s="64">
        <v>0</v>
      </c>
      <c r="D93" s="63">
        <v>1</v>
      </c>
      <c r="E93" s="63">
        <v>0</v>
      </c>
      <c r="F93" s="63">
        <v>1</v>
      </c>
      <c r="G93" s="63"/>
      <c r="H93" s="16">
        <v>0</v>
      </c>
      <c r="I93" s="63">
        <f t="shared" si="3"/>
        <v>0</v>
      </c>
    </row>
    <row r="94" spans="1:9" ht="15.75" x14ac:dyDescent="0.25">
      <c r="A94" s="21"/>
      <c r="B94" s="31" t="s">
        <v>147</v>
      </c>
      <c r="C94" s="64"/>
      <c r="D94" s="63"/>
      <c r="E94" s="63"/>
      <c r="F94" s="63"/>
      <c r="G94" s="63"/>
      <c r="H94" s="16"/>
      <c r="I94" s="63">
        <f t="shared" si="3"/>
        <v>0</v>
      </c>
    </row>
    <row r="95" spans="1:9" ht="15.75" x14ac:dyDescent="0.25">
      <c r="A95" s="21">
        <v>63</v>
      </c>
      <c r="B95" s="43" t="s">
        <v>148</v>
      </c>
      <c r="C95" s="64">
        <v>0</v>
      </c>
      <c r="D95" s="63">
        <v>14</v>
      </c>
      <c r="E95" s="63">
        <v>0</v>
      </c>
      <c r="F95" s="63">
        <v>14</v>
      </c>
      <c r="G95" s="63"/>
      <c r="H95" s="16">
        <v>0</v>
      </c>
      <c r="I95" s="63">
        <f t="shared" si="3"/>
        <v>0</v>
      </c>
    </row>
    <row r="96" spans="1:9" ht="15.75" x14ac:dyDescent="0.25">
      <c r="A96" s="21">
        <v>64</v>
      </c>
      <c r="B96" s="43" t="s">
        <v>149</v>
      </c>
      <c r="C96" s="64">
        <v>0</v>
      </c>
      <c r="D96" s="63">
        <v>10</v>
      </c>
      <c r="E96" s="63">
        <v>0</v>
      </c>
      <c r="F96" s="63">
        <v>10</v>
      </c>
      <c r="G96" s="63"/>
      <c r="H96" s="16">
        <v>0</v>
      </c>
      <c r="I96" s="63">
        <f t="shared" si="3"/>
        <v>0</v>
      </c>
    </row>
    <row r="97" spans="1:9" ht="15.75" x14ac:dyDescent="0.25">
      <c r="A97" s="21">
        <v>65</v>
      </c>
      <c r="B97" s="43" t="s">
        <v>150</v>
      </c>
      <c r="C97" s="64">
        <v>0</v>
      </c>
      <c r="D97" s="63">
        <v>21</v>
      </c>
      <c r="E97" s="63">
        <v>0</v>
      </c>
      <c r="F97" s="63">
        <v>21</v>
      </c>
      <c r="G97" s="63"/>
      <c r="H97" s="16">
        <v>0</v>
      </c>
      <c r="I97" s="63">
        <f t="shared" si="3"/>
        <v>0</v>
      </c>
    </row>
    <row r="98" spans="1:9" ht="31.5" x14ac:dyDescent="0.25">
      <c r="A98" s="21"/>
      <c r="B98" s="31" t="s">
        <v>151</v>
      </c>
      <c r="C98" s="64"/>
      <c r="D98" s="63"/>
      <c r="E98" s="63"/>
      <c r="F98" s="63"/>
      <c r="G98" s="63"/>
      <c r="H98" s="16"/>
      <c r="I98" s="63">
        <f t="shared" si="3"/>
        <v>0</v>
      </c>
    </row>
    <row r="99" spans="1:9" ht="31.5" x14ac:dyDescent="0.25">
      <c r="A99" s="21">
        <v>66</v>
      </c>
      <c r="B99" s="40" t="s">
        <v>152</v>
      </c>
      <c r="C99" s="64">
        <v>841</v>
      </c>
      <c r="D99" s="63">
        <v>7</v>
      </c>
      <c r="E99" s="63">
        <v>1</v>
      </c>
      <c r="F99" s="63">
        <v>6</v>
      </c>
      <c r="G99" s="63">
        <f>F99</f>
        <v>6</v>
      </c>
      <c r="H99" s="16">
        <v>1000</v>
      </c>
      <c r="I99" s="63">
        <f t="shared" si="3"/>
        <v>1100</v>
      </c>
    </row>
    <row r="100" spans="1:9" ht="31.5" x14ac:dyDescent="0.25">
      <c r="A100" s="21">
        <v>67</v>
      </c>
      <c r="B100" s="43" t="s">
        <v>153</v>
      </c>
      <c r="C100" s="64">
        <v>0</v>
      </c>
      <c r="D100" s="63">
        <v>5</v>
      </c>
      <c r="E100" s="63">
        <v>0</v>
      </c>
      <c r="F100" s="63">
        <v>5</v>
      </c>
      <c r="G100" s="63"/>
      <c r="H100" s="16">
        <v>0</v>
      </c>
      <c r="I100" s="63">
        <f t="shared" si="3"/>
        <v>0</v>
      </c>
    </row>
    <row r="101" spans="1:9" ht="47.25" x14ac:dyDescent="0.25">
      <c r="A101" s="21">
        <v>68</v>
      </c>
      <c r="B101" s="40" t="s">
        <v>154</v>
      </c>
      <c r="C101" s="64">
        <v>0</v>
      </c>
      <c r="D101" s="63">
        <v>15</v>
      </c>
      <c r="E101" s="63">
        <v>0</v>
      </c>
      <c r="F101" s="63">
        <v>15</v>
      </c>
      <c r="G101" s="63">
        <f>F101</f>
        <v>15</v>
      </c>
      <c r="H101" s="16">
        <v>1500</v>
      </c>
      <c r="I101" s="63">
        <f t="shared" si="3"/>
        <v>1650.0000000000002</v>
      </c>
    </row>
    <row r="102" spans="1:9" ht="31.5" x14ac:dyDescent="0.25">
      <c r="A102" s="21">
        <v>69</v>
      </c>
      <c r="B102" s="43" t="s">
        <v>155</v>
      </c>
      <c r="C102" s="64">
        <v>840.9</v>
      </c>
      <c r="D102" s="63">
        <v>2</v>
      </c>
      <c r="E102" s="63">
        <v>1</v>
      </c>
      <c r="F102" s="63">
        <v>1</v>
      </c>
      <c r="G102" s="63"/>
      <c r="H102" s="16">
        <v>0</v>
      </c>
      <c r="I102" s="63">
        <f t="shared" si="3"/>
        <v>0</v>
      </c>
    </row>
    <row r="103" spans="1:9" ht="31.5" x14ac:dyDescent="0.25">
      <c r="A103" s="21"/>
      <c r="B103" s="32" t="s">
        <v>156</v>
      </c>
      <c r="C103" s="34"/>
      <c r="D103" s="63"/>
      <c r="E103" s="63"/>
      <c r="F103" s="63"/>
      <c r="G103" s="63"/>
      <c r="H103" s="16"/>
      <c r="I103" s="63">
        <f t="shared" si="3"/>
        <v>0</v>
      </c>
    </row>
    <row r="104" spans="1:9" ht="15.75" x14ac:dyDescent="0.25">
      <c r="A104" s="21">
        <v>70</v>
      </c>
      <c r="B104" s="43" t="s">
        <v>157</v>
      </c>
      <c r="C104" s="64">
        <v>0</v>
      </c>
      <c r="D104" s="63">
        <v>33</v>
      </c>
      <c r="E104" s="63">
        <v>3</v>
      </c>
      <c r="F104" s="63">
        <v>30</v>
      </c>
      <c r="G104" s="63"/>
      <c r="H104" s="16">
        <v>0</v>
      </c>
      <c r="I104" s="63">
        <f t="shared" si="3"/>
        <v>0</v>
      </c>
    </row>
    <row r="105" spans="1:9" ht="15.75" x14ac:dyDescent="0.25">
      <c r="A105" s="21">
        <v>71</v>
      </c>
      <c r="B105" s="40" t="s">
        <v>158</v>
      </c>
      <c r="C105" s="64">
        <v>1841.7</v>
      </c>
      <c r="D105" s="63">
        <v>13</v>
      </c>
      <c r="E105" s="63">
        <v>3</v>
      </c>
      <c r="F105" s="63">
        <v>10</v>
      </c>
      <c r="G105" s="63">
        <f>F105</f>
        <v>10</v>
      </c>
      <c r="H105" s="16">
        <v>1000</v>
      </c>
      <c r="I105" s="63">
        <f t="shared" si="3"/>
        <v>1100</v>
      </c>
    </row>
    <row r="106" spans="1:9" ht="15.75" x14ac:dyDescent="0.25">
      <c r="A106" s="21"/>
      <c r="B106" s="31" t="s">
        <v>159</v>
      </c>
      <c r="C106" s="64"/>
      <c r="D106" s="63"/>
      <c r="E106" s="63"/>
      <c r="F106" s="63"/>
      <c r="G106" s="63"/>
      <c r="H106" s="16"/>
      <c r="I106" s="63">
        <f t="shared" si="3"/>
        <v>0</v>
      </c>
    </row>
    <row r="107" spans="1:9" ht="15.75" x14ac:dyDescent="0.25">
      <c r="A107" s="21">
        <v>72</v>
      </c>
      <c r="B107" s="43" t="s">
        <v>160</v>
      </c>
      <c r="C107" s="64">
        <v>0</v>
      </c>
      <c r="D107" s="63">
        <v>3</v>
      </c>
      <c r="E107" s="63">
        <v>0</v>
      </c>
      <c r="F107" s="63">
        <v>3</v>
      </c>
      <c r="G107" s="63"/>
      <c r="H107" s="16">
        <v>0</v>
      </c>
      <c r="I107" s="63">
        <f t="shared" si="3"/>
        <v>0</v>
      </c>
    </row>
    <row r="108" spans="1:9" ht="31.5" x14ac:dyDescent="0.25">
      <c r="A108" s="21">
        <v>73</v>
      </c>
      <c r="B108" s="43" t="s">
        <v>161</v>
      </c>
      <c r="C108" s="64">
        <v>0</v>
      </c>
      <c r="D108" s="63">
        <v>3</v>
      </c>
      <c r="E108" s="63">
        <v>0</v>
      </c>
      <c r="F108" s="63">
        <v>3</v>
      </c>
      <c r="G108" s="63"/>
      <c r="H108" s="16">
        <v>0</v>
      </c>
      <c r="I108" s="63">
        <f t="shared" si="3"/>
        <v>0</v>
      </c>
    </row>
    <row r="109" spans="1:9" ht="31.5" x14ac:dyDescent="0.25">
      <c r="A109" s="21">
        <v>74</v>
      </c>
      <c r="B109" s="43" t="s">
        <v>162</v>
      </c>
      <c r="C109" s="64">
        <v>0</v>
      </c>
      <c r="D109" s="63">
        <v>5</v>
      </c>
      <c r="E109" s="63">
        <v>0</v>
      </c>
      <c r="F109" s="63">
        <v>5</v>
      </c>
      <c r="G109" s="63"/>
      <c r="H109" s="16">
        <v>0</v>
      </c>
      <c r="I109" s="63">
        <f t="shared" si="3"/>
        <v>0</v>
      </c>
    </row>
    <row r="110" spans="1:9" ht="15.75" x14ac:dyDescent="0.25">
      <c r="A110" s="21">
        <v>75</v>
      </c>
      <c r="B110" s="43" t="s">
        <v>70</v>
      </c>
      <c r="C110" s="64">
        <v>0</v>
      </c>
      <c r="D110" s="63">
        <v>18</v>
      </c>
      <c r="E110" s="63">
        <v>0</v>
      </c>
      <c r="F110" s="63">
        <v>18</v>
      </c>
      <c r="G110" s="63"/>
      <c r="H110" s="16">
        <v>0</v>
      </c>
      <c r="I110" s="63">
        <f t="shared" si="3"/>
        <v>0</v>
      </c>
    </row>
    <row r="111" spans="1:9" ht="15.75" x14ac:dyDescent="0.25">
      <c r="A111" s="21">
        <v>76</v>
      </c>
      <c r="B111" s="43" t="s">
        <v>163</v>
      </c>
      <c r="C111" s="64">
        <v>0</v>
      </c>
      <c r="D111" s="63">
        <v>5</v>
      </c>
      <c r="E111" s="63">
        <v>0</v>
      </c>
      <c r="F111" s="63">
        <v>5</v>
      </c>
      <c r="G111" s="63"/>
      <c r="H111" s="16">
        <v>0</v>
      </c>
      <c r="I111" s="63">
        <f t="shared" si="3"/>
        <v>0</v>
      </c>
    </row>
    <row r="112" spans="1:9" ht="31.5" x14ac:dyDescent="0.25">
      <c r="A112" s="21"/>
      <c r="B112" s="31" t="s">
        <v>164</v>
      </c>
      <c r="C112" s="64"/>
      <c r="D112" s="63"/>
      <c r="E112" s="63"/>
      <c r="F112" s="63"/>
      <c r="G112" s="63"/>
      <c r="H112" s="16"/>
      <c r="I112" s="63">
        <f t="shared" si="3"/>
        <v>0</v>
      </c>
    </row>
    <row r="113" spans="1:9" ht="15.75" x14ac:dyDescent="0.25">
      <c r="A113" s="21">
        <v>77</v>
      </c>
      <c r="B113" s="40" t="s">
        <v>165</v>
      </c>
      <c r="C113" s="64">
        <v>1364.6</v>
      </c>
      <c r="D113" s="63">
        <v>41</v>
      </c>
      <c r="E113" s="63">
        <v>8</v>
      </c>
      <c r="F113" s="63">
        <v>33</v>
      </c>
      <c r="G113" s="63">
        <f>F113</f>
        <v>33</v>
      </c>
      <c r="H113" s="16">
        <v>3500</v>
      </c>
      <c r="I113" s="63">
        <f t="shared" si="3"/>
        <v>3850.0000000000005</v>
      </c>
    </row>
    <row r="114" spans="1:9" ht="15.75" x14ac:dyDescent="0.25">
      <c r="A114" s="21">
        <v>78</v>
      </c>
      <c r="B114" s="40" t="s">
        <v>166</v>
      </c>
      <c r="C114" s="64">
        <v>1397.6</v>
      </c>
      <c r="D114" s="63">
        <v>41</v>
      </c>
      <c r="E114" s="63">
        <v>14</v>
      </c>
      <c r="F114" s="63">
        <v>27</v>
      </c>
      <c r="G114" s="63">
        <f t="shared" ref="G114:G115" si="5">F114</f>
        <v>27</v>
      </c>
      <c r="H114" s="16">
        <v>3500</v>
      </c>
      <c r="I114" s="63">
        <f t="shared" si="3"/>
        <v>3850.0000000000005</v>
      </c>
    </row>
    <row r="115" spans="1:9" ht="47.25" x14ac:dyDescent="0.25">
      <c r="A115" s="21">
        <v>79</v>
      </c>
      <c r="B115" s="40" t="s">
        <v>167</v>
      </c>
      <c r="C115" s="64">
        <v>961.4</v>
      </c>
      <c r="D115" s="63">
        <v>23</v>
      </c>
      <c r="E115" s="63">
        <v>6</v>
      </c>
      <c r="F115" s="63">
        <v>17</v>
      </c>
      <c r="G115" s="63">
        <f t="shared" si="5"/>
        <v>17</v>
      </c>
      <c r="H115" s="16">
        <v>1500</v>
      </c>
      <c r="I115" s="63">
        <f t="shared" si="3"/>
        <v>1650.0000000000002</v>
      </c>
    </row>
    <row r="116" spans="1:9" ht="15.75" x14ac:dyDescent="0.25">
      <c r="A116" s="21">
        <v>80</v>
      </c>
      <c r="B116" s="43" t="s">
        <v>168</v>
      </c>
      <c r="C116" s="64">
        <v>0</v>
      </c>
      <c r="D116" s="63">
        <v>15</v>
      </c>
      <c r="E116" s="63">
        <v>0</v>
      </c>
      <c r="F116" s="63">
        <v>15</v>
      </c>
      <c r="G116" s="63"/>
      <c r="H116" s="16">
        <v>0</v>
      </c>
      <c r="I116" s="63">
        <f t="shared" si="3"/>
        <v>0</v>
      </c>
    </row>
    <row r="117" spans="1:9" ht="31.5" x14ac:dyDescent="0.25">
      <c r="A117" s="21"/>
      <c r="B117" s="31" t="s">
        <v>169</v>
      </c>
      <c r="C117" s="64"/>
      <c r="D117" s="63"/>
      <c r="E117" s="63"/>
      <c r="F117" s="63"/>
      <c r="G117" s="63"/>
      <c r="H117" s="16"/>
      <c r="I117" s="63">
        <f t="shared" si="3"/>
        <v>0</v>
      </c>
    </row>
    <row r="118" spans="1:9" ht="15.75" x14ac:dyDescent="0.25">
      <c r="A118" s="21">
        <v>81</v>
      </c>
      <c r="B118" s="40" t="s">
        <v>170</v>
      </c>
      <c r="C118" s="64">
        <v>0</v>
      </c>
      <c r="D118" s="63">
        <v>81</v>
      </c>
      <c r="E118" s="63">
        <v>0</v>
      </c>
      <c r="F118" s="63">
        <v>81</v>
      </c>
      <c r="G118" s="63">
        <f>F118</f>
        <v>81</v>
      </c>
      <c r="H118" s="16">
        <v>3500</v>
      </c>
      <c r="I118" s="63">
        <f t="shared" si="3"/>
        <v>3850.0000000000005</v>
      </c>
    </row>
    <row r="119" spans="1:9" ht="31.5" x14ac:dyDescent="0.25">
      <c r="A119" s="21"/>
      <c r="B119" s="31" t="s">
        <v>171</v>
      </c>
      <c r="C119" s="64"/>
      <c r="D119" s="63"/>
      <c r="E119" s="63"/>
      <c r="F119" s="63"/>
      <c r="G119" s="63"/>
      <c r="H119" s="16"/>
      <c r="I119" s="63">
        <f t="shared" si="3"/>
        <v>0</v>
      </c>
    </row>
    <row r="120" spans="1:9" ht="15.75" x14ac:dyDescent="0.25">
      <c r="A120" s="21">
        <v>82</v>
      </c>
      <c r="B120" s="40" t="s">
        <v>172</v>
      </c>
      <c r="C120" s="64">
        <v>0</v>
      </c>
      <c r="D120" s="63">
        <v>13</v>
      </c>
      <c r="E120" s="63">
        <v>0</v>
      </c>
      <c r="F120" s="63">
        <v>13</v>
      </c>
      <c r="G120" s="63">
        <f>F120</f>
        <v>13</v>
      </c>
      <c r="H120" s="16">
        <v>1000</v>
      </c>
      <c r="I120" s="63">
        <f t="shared" si="3"/>
        <v>1100</v>
      </c>
    </row>
    <row r="121" spans="1:9" ht="15.75" x14ac:dyDescent="0.25">
      <c r="A121" s="21">
        <v>83</v>
      </c>
      <c r="B121" s="43" t="s">
        <v>173</v>
      </c>
      <c r="C121" s="64">
        <v>0</v>
      </c>
      <c r="D121" s="63">
        <v>3</v>
      </c>
      <c r="E121" s="63">
        <v>0</v>
      </c>
      <c r="F121" s="63">
        <v>3</v>
      </c>
      <c r="G121" s="63"/>
      <c r="H121" s="16">
        <v>0</v>
      </c>
      <c r="I121" s="63">
        <f t="shared" si="3"/>
        <v>0</v>
      </c>
    </row>
    <row r="122" spans="1:9" ht="15.75" x14ac:dyDescent="0.25">
      <c r="A122" s="21"/>
      <c r="B122" s="31" t="s">
        <v>174</v>
      </c>
      <c r="C122" s="64"/>
      <c r="D122" s="63"/>
      <c r="E122" s="63"/>
      <c r="F122" s="63"/>
      <c r="G122" s="63"/>
      <c r="H122" s="16"/>
      <c r="I122" s="63">
        <f t="shared" si="3"/>
        <v>0</v>
      </c>
    </row>
    <row r="123" spans="1:9" ht="15.75" x14ac:dyDescent="0.25">
      <c r="A123" s="21">
        <v>84</v>
      </c>
      <c r="B123" s="40" t="s">
        <v>175</v>
      </c>
      <c r="C123" s="64">
        <v>0</v>
      </c>
      <c r="D123" s="63">
        <v>14</v>
      </c>
      <c r="E123" s="63">
        <v>0</v>
      </c>
      <c r="F123" s="63">
        <v>14</v>
      </c>
      <c r="G123" s="63">
        <f>F123</f>
        <v>14</v>
      </c>
      <c r="H123" s="16">
        <v>1500</v>
      </c>
      <c r="I123" s="63">
        <f t="shared" si="3"/>
        <v>1650.0000000000002</v>
      </c>
    </row>
    <row r="124" spans="1:9" ht="15.75" x14ac:dyDescent="0.25">
      <c r="A124" s="21"/>
      <c r="B124" s="32" t="s">
        <v>176</v>
      </c>
      <c r="C124" s="34"/>
      <c r="D124" s="63"/>
      <c r="E124" s="63"/>
      <c r="F124" s="63"/>
      <c r="G124" s="63"/>
      <c r="H124" s="16"/>
      <c r="I124" s="63">
        <f t="shared" si="3"/>
        <v>0</v>
      </c>
    </row>
    <row r="125" spans="1:9" ht="15.75" x14ac:dyDescent="0.25">
      <c r="A125" s="21">
        <v>85</v>
      </c>
      <c r="B125" s="43" t="s">
        <v>177</v>
      </c>
      <c r="C125" s="64">
        <v>0</v>
      </c>
      <c r="D125" s="63">
        <v>2</v>
      </c>
      <c r="E125" s="63">
        <v>3</v>
      </c>
      <c r="F125" s="63">
        <v>-1</v>
      </c>
      <c r="G125" s="63"/>
      <c r="H125" s="16">
        <v>0</v>
      </c>
      <c r="I125" s="63">
        <f t="shared" si="3"/>
        <v>0</v>
      </c>
    </row>
    <row r="126" spans="1:9" ht="15.75" x14ac:dyDescent="0.25">
      <c r="A126" s="21">
        <v>86</v>
      </c>
      <c r="B126" s="40" t="s">
        <v>178</v>
      </c>
      <c r="C126" s="64">
        <v>1959.6</v>
      </c>
      <c r="D126" s="63">
        <v>57</v>
      </c>
      <c r="E126" s="63">
        <v>6</v>
      </c>
      <c r="F126" s="63">
        <v>51</v>
      </c>
      <c r="G126" s="63">
        <f>F126</f>
        <v>51</v>
      </c>
      <c r="H126" s="16">
        <v>3500</v>
      </c>
      <c r="I126" s="63">
        <f t="shared" si="3"/>
        <v>3850.0000000000005</v>
      </c>
    </row>
    <row r="127" spans="1:9" ht="31.5" x14ac:dyDescent="0.25">
      <c r="A127" s="21">
        <v>87</v>
      </c>
      <c r="B127" s="40" t="s">
        <v>179</v>
      </c>
      <c r="C127" s="64">
        <v>845.7</v>
      </c>
      <c r="D127" s="63">
        <v>17</v>
      </c>
      <c r="E127" s="63">
        <v>2</v>
      </c>
      <c r="F127" s="63">
        <v>15</v>
      </c>
      <c r="G127" s="63">
        <f>F127</f>
        <v>15</v>
      </c>
      <c r="H127" s="16">
        <v>1500</v>
      </c>
      <c r="I127" s="63">
        <f t="shared" si="3"/>
        <v>1650.0000000000002</v>
      </c>
    </row>
    <row r="128" spans="1:9" ht="15.75" x14ac:dyDescent="0.25">
      <c r="A128" s="21">
        <v>88</v>
      </c>
      <c r="B128" s="43" t="s">
        <v>180</v>
      </c>
      <c r="C128" s="64">
        <v>0</v>
      </c>
      <c r="D128" s="63">
        <v>2</v>
      </c>
      <c r="E128" s="63">
        <v>0</v>
      </c>
      <c r="F128" s="63">
        <v>2</v>
      </c>
      <c r="G128" s="63"/>
      <c r="H128" s="16">
        <v>0</v>
      </c>
      <c r="I128" s="63">
        <f t="shared" si="3"/>
        <v>0</v>
      </c>
    </row>
    <row r="129" spans="1:9" ht="31.5" x14ac:dyDescent="0.25">
      <c r="A129" s="21">
        <v>89</v>
      </c>
      <c r="B129" s="43" t="s">
        <v>181</v>
      </c>
      <c r="C129" s="64">
        <v>845.2</v>
      </c>
      <c r="D129" s="63">
        <v>9</v>
      </c>
      <c r="E129" s="63">
        <v>1</v>
      </c>
      <c r="F129" s="63">
        <v>8</v>
      </c>
      <c r="G129" s="63"/>
      <c r="H129" s="16">
        <v>0</v>
      </c>
      <c r="I129" s="63">
        <f t="shared" si="3"/>
        <v>0</v>
      </c>
    </row>
    <row r="130" spans="1:9" ht="15.75" x14ac:dyDescent="0.25">
      <c r="A130" s="21">
        <v>90</v>
      </c>
      <c r="B130" s="40" t="s">
        <v>182</v>
      </c>
      <c r="C130" s="64">
        <v>0</v>
      </c>
      <c r="D130" s="63">
        <v>33</v>
      </c>
      <c r="E130" s="63">
        <v>0</v>
      </c>
      <c r="F130" s="63">
        <v>33</v>
      </c>
      <c r="G130" s="63">
        <f>F130</f>
        <v>33</v>
      </c>
      <c r="H130" s="16">
        <v>3500</v>
      </c>
      <c r="I130" s="63">
        <f t="shared" si="3"/>
        <v>3850.0000000000005</v>
      </c>
    </row>
    <row r="131" spans="1:9" ht="15.75" x14ac:dyDescent="0.25">
      <c r="A131" s="21"/>
      <c r="B131" s="31" t="s">
        <v>183</v>
      </c>
      <c r="C131" s="64"/>
      <c r="D131" s="63"/>
      <c r="E131" s="63"/>
      <c r="F131" s="63"/>
      <c r="G131" s="63"/>
      <c r="H131" s="16"/>
      <c r="I131" s="63">
        <f t="shared" si="3"/>
        <v>0</v>
      </c>
    </row>
    <row r="132" spans="1:9" ht="31.5" x14ac:dyDescent="0.25">
      <c r="A132" s="21">
        <v>91</v>
      </c>
      <c r="B132" s="43" t="s">
        <v>184</v>
      </c>
      <c r="C132" s="64">
        <v>0</v>
      </c>
      <c r="D132" s="63">
        <v>25</v>
      </c>
      <c r="E132" s="63">
        <v>0</v>
      </c>
      <c r="F132" s="63">
        <v>25</v>
      </c>
      <c r="G132" s="63"/>
      <c r="H132" s="16"/>
      <c r="I132" s="63">
        <f t="shared" si="3"/>
        <v>0</v>
      </c>
    </row>
    <row r="133" spans="1:9" ht="31.5" x14ac:dyDescent="0.25">
      <c r="A133" s="21"/>
      <c r="B133" s="32" t="s">
        <v>185</v>
      </c>
      <c r="C133" s="34"/>
      <c r="D133" s="63"/>
      <c r="E133" s="63"/>
      <c r="F133" s="63"/>
      <c r="G133" s="63"/>
      <c r="H133" s="16"/>
      <c r="I133" s="63">
        <f t="shared" si="3"/>
        <v>0</v>
      </c>
    </row>
    <row r="134" spans="1:9" ht="31.5" x14ac:dyDescent="0.25">
      <c r="A134" s="21">
        <v>92</v>
      </c>
      <c r="B134" s="40" t="s">
        <v>186</v>
      </c>
      <c r="C134" s="64">
        <v>3150.6</v>
      </c>
      <c r="D134" s="63">
        <v>95</v>
      </c>
      <c r="E134" s="63">
        <v>9</v>
      </c>
      <c r="F134" s="63">
        <v>86</v>
      </c>
      <c r="G134" s="63">
        <f>F134</f>
        <v>86</v>
      </c>
      <c r="H134" s="16">
        <v>3500</v>
      </c>
      <c r="I134" s="63">
        <f t="shared" si="3"/>
        <v>3850.0000000000005</v>
      </c>
    </row>
    <row r="135" spans="1:9" ht="31.5" x14ac:dyDescent="0.25">
      <c r="A135" s="21"/>
      <c r="B135" s="31" t="s">
        <v>187</v>
      </c>
      <c r="C135" s="64"/>
      <c r="D135" s="63"/>
      <c r="E135" s="63"/>
      <c r="F135" s="63"/>
      <c r="G135" s="63"/>
      <c r="H135" s="16"/>
      <c r="I135" s="63">
        <f t="shared" si="3"/>
        <v>0</v>
      </c>
    </row>
    <row r="136" spans="1:9" ht="15.75" x14ac:dyDescent="0.25">
      <c r="A136" s="21">
        <v>93</v>
      </c>
      <c r="B136" s="43" t="s">
        <v>188</v>
      </c>
      <c r="C136" s="64">
        <v>0</v>
      </c>
      <c r="D136" s="63">
        <v>19</v>
      </c>
      <c r="E136" s="63">
        <v>0</v>
      </c>
      <c r="F136" s="63">
        <v>19</v>
      </c>
      <c r="G136" s="63"/>
      <c r="H136" s="16">
        <v>0</v>
      </c>
      <c r="I136" s="63">
        <f t="shared" si="3"/>
        <v>0</v>
      </c>
    </row>
    <row r="137" spans="1:9" ht="15.75" x14ac:dyDescent="0.25">
      <c r="A137" s="21">
        <v>94</v>
      </c>
      <c r="B137" s="43" t="s">
        <v>189</v>
      </c>
      <c r="C137" s="64">
        <v>0</v>
      </c>
      <c r="D137" s="63">
        <v>8</v>
      </c>
      <c r="E137" s="63">
        <v>0</v>
      </c>
      <c r="F137" s="63">
        <v>8</v>
      </c>
      <c r="G137" s="63"/>
      <c r="H137" s="16">
        <v>0</v>
      </c>
      <c r="I137" s="63">
        <f t="shared" si="3"/>
        <v>0</v>
      </c>
    </row>
    <row r="138" spans="1:9" ht="15.75" x14ac:dyDescent="0.25">
      <c r="A138" s="21">
        <v>95</v>
      </c>
      <c r="B138" s="43" t="s">
        <v>190</v>
      </c>
      <c r="C138" s="64">
        <v>0</v>
      </c>
      <c r="D138" s="63">
        <v>10</v>
      </c>
      <c r="E138" s="63">
        <v>0</v>
      </c>
      <c r="F138" s="63">
        <v>10</v>
      </c>
      <c r="G138" s="63"/>
      <c r="H138" s="16">
        <v>0</v>
      </c>
      <c r="I138" s="63">
        <f t="shared" si="3"/>
        <v>0</v>
      </c>
    </row>
    <row r="139" spans="1:9" ht="15.75" x14ac:dyDescent="0.25">
      <c r="A139" s="21">
        <v>96</v>
      </c>
      <c r="B139" s="43" t="s">
        <v>191</v>
      </c>
      <c r="C139" s="64">
        <v>0</v>
      </c>
      <c r="D139" s="63">
        <v>8</v>
      </c>
      <c r="E139" s="63">
        <v>0</v>
      </c>
      <c r="F139" s="63">
        <v>8</v>
      </c>
      <c r="G139" s="63"/>
      <c r="H139" s="16">
        <v>0</v>
      </c>
      <c r="I139" s="63">
        <f t="shared" si="3"/>
        <v>0</v>
      </c>
    </row>
    <row r="140" spans="1:9" ht="63" x14ac:dyDescent="0.25">
      <c r="A140" s="21"/>
      <c r="B140" s="31" t="s">
        <v>192</v>
      </c>
      <c r="C140" s="64"/>
      <c r="D140" s="63"/>
      <c r="E140" s="63"/>
      <c r="F140" s="63"/>
      <c r="G140" s="63"/>
      <c r="H140" s="16"/>
      <c r="I140" s="63">
        <f t="shared" ref="I140:I164" si="6">H140*1.1</f>
        <v>0</v>
      </c>
    </row>
    <row r="141" spans="1:9" ht="15.75" x14ac:dyDescent="0.25">
      <c r="A141" s="21">
        <v>97</v>
      </c>
      <c r="B141" s="43" t="s">
        <v>193</v>
      </c>
      <c r="C141" s="64">
        <v>0</v>
      </c>
      <c r="D141" s="63">
        <v>62</v>
      </c>
      <c r="E141" s="63">
        <v>0</v>
      </c>
      <c r="F141" s="63">
        <v>62</v>
      </c>
      <c r="G141" s="63"/>
      <c r="H141" s="16">
        <v>0</v>
      </c>
      <c r="I141" s="63">
        <f t="shared" si="6"/>
        <v>0</v>
      </c>
    </row>
    <row r="142" spans="1:9" ht="15.75" x14ac:dyDescent="0.25">
      <c r="A142" s="21"/>
      <c r="B142" s="31" t="s">
        <v>194</v>
      </c>
      <c r="C142" s="64"/>
      <c r="D142" s="63"/>
      <c r="E142" s="63"/>
      <c r="F142" s="63"/>
      <c r="G142" s="63"/>
      <c r="H142" s="16"/>
      <c r="I142" s="63">
        <f t="shared" si="6"/>
        <v>0</v>
      </c>
    </row>
    <row r="143" spans="1:9" ht="15.75" x14ac:dyDescent="0.25">
      <c r="A143" s="21">
        <v>98</v>
      </c>
      <c r="B143" s="43" t="s">
        <v>195</v>
      </c>
      <c r="C143" s="64">
        <v>0</v>
      </c>
      <c r="D143" s="63">
        <v>31</v>
      </c>
      <c r="E143" s="63">
        <v>0</v>
      </c>
      <c r="F143" s="63">
        <v>31</v>
      </c>
      <c r="G143" s="63"/>
      <c r="H143" s="16">
        <v>0</v>
      </c>
      <c r="I143" s="63">
        <f t="shared" si="6"/>
        <v>0</v>
      </c>
    </row>
    <row r="144" spans="1:9" ht="15.75" x14ac:dyDescent="0.25">
      <c r="A144" s="21"/>
      <c r="B144" s="31" t="s">
        <v>196</v>
      </c>
      <c r="C144" s="64"/>
      <c r="D144" s="63"/>
      <c r="E144" s="63"/>
      <c r="F144" s="63"/>
      <c r="G144" s="63"/>
      <c r="H144" s="16"/>
      <c r="I144" s="63">
        <f t="shared" si="6"/>
        <v>0</v>
      </c>
    </row>
    <row r="145" spans="1:9" ht="15.75" x14ac:dyDescent="0.25">
      <c r="A145" s="21">
        <v>99</v>
      </c>
      <c r="B145" s="40" t="s">
        <v>197</v>
      </c>
      <c r="C145" s="64">
        <v>2588.6</v>
      </c>
      <c r="D145" s="63">
        <v>34</v>
      </c>
      <c r="E145" s="63">
        <v>2</v>
      </c>
      <c r="F145" s="63">
        <v>32</v>
      </c>
      <c r="G145" s="63">
        <f>F145</f>
        <v>32</v>
      </c>
      <c r="H145" s="16">
        <v>3500</v>
      </c>
      <c r="I145" s="63">
        <f>H145*1.1</f>
        <v>3850.0000000000005</v>
      </c>
    </row>
    <row r="146" spans="1:9" ht="15.75" x14ac:dyDescent="0.25">
      <c r="A146" s="21">
        <v>100</v>
      </c>
      <c r="B146" s="43" t="s">
        <v>198</v>
      </c>
      <c r="C146" s="64">
        <v>0</v>
      </c>
      <c r="D146" s="63">
        <v>105</v>
      </c>
      <c r="E146" s="63">
        <v>0</v>
      </c>
      <c r="F146" s="63">
        <v>105</v>
      </c>
      <c r="G146" s="63"/>
      <c r="H146" s="16">
        <v>0</v>
      </c>
      <c r="I146" s="63">
        <f t="shared" si="6"/>
        <v>0</v>
      </c>
    </row>
    <row r="147" spans="1:9" ht="15.75" x14ac:dyDescent="0.25">
      <c r="A147" s="21">
        <v>101</v>
      </c>
      <c r="B147" s="43" t="s">
        <v>199</v>
      </c>
      <c r="C147" s="64">
        <v>0</v>
      </c>
      <c r="D147" s="63">
        <v>49</v>
      </c>
      <c r="E147" s="63">
        <v>0</v>
      </c>
      <c r="F147" s="63">
        <v>49</v>
      </c>
      <c r="G147" s="63"/>
      <c r="H147" s="16">
        <v>0</v>
      </c>
      <c r="I147" s="63">
        <f t="shared" si="6"/>
        <v>0</v>
      </c>
    </row>
    <row r="148" spans="1:9" ht="15.75" x14ac:dyDescent="0.25">
      <c r="A148" s="21"/>
      <c r="B148" s="31" t="s">
        <v>200</v>
      </c>
      <c r="C148" s="64"/>
      <c r="D148" s="63"/>
      <c r="E148" s="63"/>
      <c r="F148" s="63"/>
      <c r="G148" s="63"/>
      <c r="H148" s="16"/>
      <c r="I148" s="63">
        <f t="shared" si="6"/>
        <v>0</v>
      </c>
    </row>
    <row r="149" spans="1:9" ht="15.75" x14ac:dyDescent="0.25">
      <c r="A149" s="21">
        <v>102</v>
      </c>
      <c r="B149" s="43" t="s">
        <v>201</v>
      </c>
      <c r="C149" s="64">
        <v>0</v>
      </c>
      <c r="D149" s="63">
        <v>15</v>
      </c>
      <c r="E149" s="63">
        <v>0</v>
      </c>
      <c r="F149" s="63">
        <v>15</v>
      </c>
      <c r="G149" s="63"/>
      <c r="H149" s="16">
        <v>0</v>
      </c>
      <c r="I149" s="63">
        <f t="shared" si="6"/>
        <v>0</v>
      </c>
    </row>
    <row r="150" spans="1:9" ht="15.75" x14ac:dyDescent="0.25">
      <c r="A150" s="21"/>
      <c r="B150" s="32" t="s">
        <v>202</v>
      </c>
      <c r="C150" s="34"/>
      <c r="D150" s="63"/>
      <c r="E150" s="63"/>
      <c r="F150" s="63"/>
      <c r="G150" s="63"/>
      <c r="H150" s="16"/>
      <c r="I150" s="63">
        <f t="shared" si="6"/>
        <v>0</v>
      </c>
    </row>
    <row r="151" spans="1:9" ht="15.75" x14ac:dyDescent="0.25">
      <c r="A151" s="21">
        <v>103</v>
      </c>
      <c r="B151" s="43" t="s">
        <v>203</v>
      </c>
      <c r="C151" s="64">
        <v>0</v>
      </c>
      <c r="D151" s="63">
        <v>4</v>
      </c>
      <c r="E151" s="63">
        <v>0</v>
      </c>
      <c r="F151" s="63">
        <v>4</v>
      </c>
      <c r="G151" s="63"/>
      <c r="H151" s="16">
        <v>0</v>
      </c>
      <c r="I151" s="63">
        <f t="shared" si="6"/>
        <v>0</v>
      </c>
    </row>
    <row r="152" spans="1:9" ht="15.75" x14ac:dyDescent="0.25">
      <c r="A152" s="21">
        <v>104</v>
      </c>
      <c r="B152" s="43" t="s">
        <v>204</v>
      </c>
      <c r="C152" s="64">
        <v>0</v>
      </c>
      <c r="D152" s="63">
        <v>2</v>
      </c>
      <c r="E152" s="63">
        <v>0</v>
      </c>
      <c r="F152" s="63">
        <v>2</v>
      </c>
      <c r="G152" s="63"/>
      <c r="H152" s="16">
        <v>0</v>
      </c>
      <c r="I152" s="63">
        <f t="shared" si="6"/>
        <v>0</v>
      </c>
    </row>
    <row r="153" spans="1:9" ht="15.75" x14ac:dyDescent="0.25">
      <c r="A153" s="21"/>
      <c r="B153" s="32" t="s">
        <v>205</v>
      </c>
      <c r="C153" s="34"/>
      <c r="D153" s="63"/>
      <c r="E153" s="63"/>
      <c r="F153" s="63"/>
      <c r="G153" s="63"/>
      <c r="H153" s="16"/>
      <c r="I153" s="63">
        <f t="shared" si="6"/>
        <v>0</v>
      </c>
    </row>
    <row r="154" spans="1:9" ht="15.75" x14ac:dyDescent="0.25">
      <c r="A154" s="21">
        <v>105</v>
      </c>
      <c r="B154" s="43" t="s">
        <v>206</v>
      </c>
      <c r="C154" s="64">
        <v>0</v>
      </c>
      <c r="D154" s="63">
        <v>5</v>
      </c>
      <c r="E154" s="63">
        <v>0</v>
      </c>
      <c r="F154" s="63">
        <v>5</v>
      </c>
      <c r="G154" s="63"/>
      <c r="H154" s="16">
        <v>0</v>
      </c>
      <c r="I154" s="63">
        <f t="shared" si="6"/>
        <v>0</v>
      </c>
    </row>
    <row r="155" spans="1:9" ht="31.5" x14ac:dyDescent="0.25">
      <c r="A155" s="21"/>
      <c r="B155" s="31" t="s">
        <v>207</v>
      </c>
      <c r="C155" s="64"/>
      <c r="D155" s="63"/>
      <c r="E155" s="63"/>
      <c r="F155" s="63"/>
      <c r="G155" s="63"/>
      <c r="H155" s="16"/>
      <c r="I155" s="63">
        <f t="shared" si="6"/>
        <v>0</v>
      </c>
    </row>
    <row r="156" spans="1:9" ht="15.75" x14ac:dyDescent="0.25">
      <c r="A156" s="21">
        <v>106</v>
      </c>
      <c r="B156" s="43" t="s">
        <v>208</v>
      </c>
      <c r="C156" s="64">
        <v>0</v>
      </c>
      <c r="D156" s="63">
        <v>1</v>
      </c>
      <c r="E156" s="63">
        <v>0</v>
      </c>
      <c r="F156" s="63">
        <v>1</v>
      </c>
      <c r="G156" s="63"/>
      <c r="H156" s="16">
        <v>0</v>
      </c>
      <c r="I156" s="63">
        <f t="shared" si="6"/>
        <v>0</v>
      </c>
    </row>
    <row r="157" spans="1:9" ht="15.75" x14ac:dyDescent="0.25">
      <c r="A157" s="21">
        <v>107</v>
      </c>
      <c r="B157" s="43" t="s">
        <v>209</v>
      </c>
      <c r="C157" s="64">
        <v>0</v>
      </c>
      <c r="D157" s="63">
        <v>9</v>
      </c>
      <c r="E157" s="63">
        <v>0</v>
      </c>
      <c r="F157" s="63">
        <v>9</v>
      </c>
      <c r="G157" s="63"/>
      <c r="H157" s="16">
        <v>0</v>
      </c>
      <c r="I157" s="63">
        <f t="shared" si="6"/>
        <v>0</v>
      </c>
    </row>
    <row r="158" spans="1:9" ht="15.75" x14ac:dyDescent="0.25">
      <c r="A158" s="21"/>
      <c r="B158" s="32" t="s">
        <v>210</v>
      </c>
      <c r="C158" s="34"/>
      <c r="D158" s="63"/>
      <c r="E158" s="63"/>
      <c r="F158" s="63"/>
      <c r="G158" s="63"/>
      <c r="H158" s="16"/>
      <c r="I158" s="63">
        <f t="shared" si="6"/>
        <v>0</v>
      </c>
    </row>
    <row r="159" spans="1:9" ht="15.75" x14ac:dyDescent="0.25">
      <c r="A159" s="21">
        <v>108</v>
      </c>
      <c r="B159" s="43" t="s">
        <v>211</v>
      </c>
      <c r="C159" s="64">
        <v>0</v>
      </c>
      <c r="D159" s="63">
        <v>22</v>
      </c>
      <c r="E159" s="63">
        <v>0</v>
      </c>
      <c r="F159" s="63">
        <v>22</v>
      </c>
      <c r="G159" s="63"/>
      <c r="H159" s="16">
        <v>0</v>
      </c>
      <c r="I159" s="63">
        <f t="shared" si="6"/>
        <v>0</v>
      </c>
    </row>
    <row r="160" spans="1:9" ht="15.75" x14ac:dyDescent="0.25">
      <c r="A160" s="21">
        <v>109</v>
      </c>
      <c r="B160" s="43" t="s">
        <v>212</v>
      </c>
      <c r="C160" s="64">
        <v>0</v>
      </c>
      <c r="D160" s="63">
        <v>0</v>
      </c>
      <c r="E160" s="63">
        <v>0</v>
      </c>
      <c r="F160" s="63">
        <v>0</v>
      </c>
      <c r="G160" s="63"/>
      <c r="H160" s="16">
        <v>0</v>
      </c>
      <c r="I160" s="63">
        <f t="shared" si="6"/>
        <v>0</v>
      </c>
    </row>
    <row r="161" spans="1:9" ht="31.5" x14ac:dyDescent="0.25">
      <c r="A161" s="21"/>
      <c r="B161" s="31" t="s">
        <v>213</v>
      </c>
      <c r="C161" s="64"/>
      <c r="D161" s="63"/>
      <c r="E161" s="63"/>
      <c r="F161" s="63"/>
      <c r="G161" s="63"/>
      <c r="H161" s="63"/>
      <c r="I161" s="63">
        <f t="shared" si="6"/>
        <v>0</v>
      </c>
    </row>
    <row r="162" spans="1:9" ht="15.75" x14ac:dyDescent="0.25">
      <c r="A162" s="21">
        <v>110</v>
      </c>
      <c r="B162" s="43" t="s">
        <v>214</v>
      </c>
      <c r="C162" s="64">
        <v>0</v>
      </c>
      <c r="D162" s="63">
        <v>88</v>
      </c>
      <c r="E162" s="63">
        <v>0</v>
      </c>
      <c r="F162" s="63">
        <v>88</v>
      </c>
      <c r="G162" s="63"/>
      <c r="H162" s="63">
        <v>0</v>
      </c>
      <c r="I162" s="63">
        <f t="shared" si="6"/>
        <v>0</v>
      </c>
    </row>
    <row r="163" spans="1:9" ht="15.75" x14ac:dyDescent="0.25">
      <c r="A163" s="21">
        <v>111</v>
      </c>
      <c r="B163" s="43" t="s">
        <v>215</v>
      </c>
      <c r="C163" s="64">
        <v>0</v>
      </c>
      <c r="D163" s="63">
        <v>56</v>
      </c>
      <c r="E163" s="63">
        <v>0</v>
      </c>
      <c r="F163" s="63">
        <v>56</v>
      </c>
      <c r="G163" s="63"/>
      <c r="H163" s="63">
        <v>0</v>
      </c>
      <c r="I163" s="63">
        <f t="shared" si="6"/>
        <v>0</v>
      </c>
    </row>
    <row r="164" spans="1:9" ht="15.75" x14ac:dyDescent="0.25">
      <c r="A164" s="21">
        <v>112</v>
      </c>
      <c r="B164" s="43" t="s">
        <v>216</v>
      </c>
      <c r="C164" s="64">
        <v>0</v>
      </c>
      <c r="D164" s="63">
        <v>41</v>
      </c>
      <c r="E164" s="63">
        <v>0</v>
      </c>
      <c r="F164" s="63">
        <v>41</v>
      </c>
      <c r="G164" s="63"/>
      <c r="H164" s="63">
        <v>0</v>
      </c>
      <c r="I164" s="63">
        <f t="shared" si="6"/>
        <v>0</v>
      </c>
    </row>
    <row r="165" spans="1:9" ht="15.75" x14ac:dyDescent="0.25">
      <c r="A165" s="1"/>
      <c r="B165" s="31" t="s">
        <v>217</v>
      </c>
      <c r="C165" s="65">
        <v>985830.39999999944</v>
      </c>
      <c r="D165" s="65"/>
      <c r="E165" s="65"/>
      <c r="F165" s="65">
        <f>SUM(F11:F164)</f>
        <v>2165</v>
      </c>
      <c r="G165" s="65">
        <f>SUM(G11:G164)</f>
        <v>1048</v>
      </c>
      <c r="H165" s="65">
        <f>SUM(H11:H164)</f>
        <v>87500</v>
      </c>
      <c r="I165" s="65">
        <f>SUM(I11:I164)</f>
        <v>96250</v>
      </c>
    </row>
  </sheetData>
  <mergeCells count="9">
    <mergeCell ref="G6:G8"/>
    <mergeCell ref="H6:H8"/>
    <mergeCell ref="I6:I8"/>
    <mergeCell ref="A6:A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5"/>
  <sheetViews>
    <sheetView view="pageBreakPreview" zoomScale="60" zoomScaleNormal="100" workbookViewId="0">
      <selection activeCell="O29" sqref="O29"/>
    </sheetView>
  </sheetViews>
  <sheetFormatPr defaultRowHeight="15" x14ac:dyDescent="0.25"/>
  <cols>
    <col min="2" max="2" width="19.7109375" customWidth="1"/>
    <col min="3" max="3" width="20.85546875" customWidth="1"/>
    <col min="4" max="4" width="24.5703125" customWidth="1"/>
    <col min="5" max="5" width="17.7109375" customWidth="1"/>
    <col min="6" max="6" width="17.5703125" customWidth="1"/>
    <col min="7" max="7" width="20.85546875" customWidth="1"/>
    <col min="8" max="8" width="24.5703125" customWidth="1"/>
    <col min="9" max="9" width="22.85546875" customWidth="1"/>
    <col min="10" max="10" width="19.140625" customWidth="1"/>
  </cols>
  <sheetData>
    <row r="2" spans="1:10" x14ac:dyDescent="0.25">
      <c r="D2" s="50" t="s">
        <v>32</v>
      </c>
      <c r="E2" s="50">
        <v>63692.5</v>
      </c>
      <c r="F2" s="60" t="s">
        <v>225</v>
      </c>
      <c r="G2" s="57"/>
    </row>
    <row r="3" spans="1:10" x14ac:dyDescent="0.25">
      <c r="F3" s="59" t="s">
        <v>222</v>
      </c>
      <c r="G3" s="58" t="s">
        <v>229</v>
      </c>
    </row>
    <row r="4" spans="1:10" x14ac:dyDescent="0.25">
      <c r="B4" s="22"/>
      <c r="C4" s="39" t="s">
        <v>218</v>
      </c>
      <c r="F4" s="59" t="s">
        <v>223</v>
      </c>
      <c r="G4" s="58" t="s">
        <v>227</v>
      </c>
    </row>
    <row r="5" spans="1:10" x14ac:dyDescent="0.25">
      <c r="F5" s="59" t="s">
        <v>224</v>
      </c>
      <c r="G5" s="58" t="s">
        <v>228</v>
      </c>
    </row>
    <row r="6" spans="1:10" x14ac:dyDescent="0.25">
      <c r="A6" s="244" t="s">
        <v>0</v>
      </c>
      <c r="B6" s="244" t="s">
        <v>1</v>
      </c>
      <c r="C6" s="244" t="s">
        <v>2</v>
      </c>
      <c r="D6" s="238" t="s">
        <v>22</v>
      </c>
      <c r="E6" s="238" t="s">
        <v>23</v>
      </c>
      <c r="F6" s="238" t="s">
        <v>24</v>
      </c>
      <c r="G6" s="238" t="s">
        <v>219</v>
      </c>
      <c r="H6" s="238" t="s">
        <v>220</v>
      </c>
      <c r="I6" s="241" t="s">
        <v>221</v>
      </c>
      <c r="J6" s="241" t="s">
        <v>226</v>
      </c>
    </row>
    <row r="7" spans="1:10" x14ac:dyDescent="0.25">
      <c r="A7" s="245"/>
      <c r="B7" s="245"/>
      <c r="C7" s="245"/>
      <c r="D7" s="239"/>
      <c r="E7" s="239"/>
      <c r="F7" s="239"/>
      <c r="G7" s="239"/>
      <c r="H7" s="239"/>
      <c r="I7" s="242"/>
      <c r="J7" s="242"/>
    </row>
    <row r="8" spans="1:10" ht="79.5" customHeight="1" x14ac:dyDescent="0.25">
      <c r="A8" s="246"/>
      <c r="B8" s="246"/>
      <c r="C8" s="246"/>
      <c r="D8" s="240"/>
      <c r="E8" s="240"/>
      <c r="F8" s="240"/>
      <c r="G8" s="240"/>
      <c r="H8" s="240"/>
      <c r="I8" s="243"/>
      <c r="J8" s="243"/>
    </row>
    <row r="9" spans="1:10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  <c r="J9" s="54">
        <v>10</v>
      </c>
    </row>
    <row r="10" spans="1:10" ht="15.75" x14ac:dyDescent="0.25">
      <c r="A10" s="1"/>
      <c r="B10" s="20" t="s">
        <v>63</v>
      </c>
      <c r="C10" s="18"/>
      <c r="D10" s="19"/>
      <c r="E10" s="19"/>
      <c r="F10" s="19"/>
      <c r="G10" s="19"/>
      <c r="H10" s="19"/>
      <c r="I10" s="19"/>
      <c r="J10" s="64"/>
    </row>
    <row r="11" spans="1:10" ht="31.5" x14ac:dyDescent="0.25">
      <c r="A11" s="21">
        <v>1</v>
      </c>
      <c r="B11" s="24" t="s">
        <v>64</v>
      </c>
      <c r="C11" s="36">
        <v>845.7</v>
      </c>
      <c r="D11" s="47">
        <v>17</v>
      </c>
      <c r="E11" s="47">
        <v>1</v>
      </c>
      <c r="F11" s="47">
        <v>16</v>
      </c>
      <c r="G11" s="47">
        <f>F11</f>
        <v>16</v>
      </c>
      <c r="H11" s="47">
        <f>G11/$G$165*$E$2</f>
        <v>971.47759771210679</v>
      </c>
      <c r="I11" s="52">
        <f>H11</f>
        <v>971.47759771210679</v>
      </c>
      <c r="J11" s="64">
        <f>I11*1.1</f>
        <v>1068.6253574833177</v>
      </c>
    </row>
    <row r="12" spans="1:10" ht="15.75" x14ac:dyDescent="0.25">
      <c r="A12" s="21"/>
      <c r="B12" s="32" t="s">
        <v>65</v>
      </c>
      <c r="C12" s="34"/>
      <c r="D12" s="47"/>
      <c r="E12" s="47"/>
      <c r="F12" s="47"/>
      <c r="G12" s="47"/>
      <c r="H12" s="47">
        <f t="shared" ref="H12:H75" si="0">G12/$G$165*$E$2</f>
        <v>0</v>
      </c>
      <c r="I12" s="62">
        <f t="shared" ref="I12:I20" si="1">H12</f>
        <v>0</v>
      </c>
      <c r="J12" s="64">
        <f t="shared" ref="J12:J75" si="2">I12*1.1</f>
        <v>0</v>
      </c>
    </row>
    <row r="13" spans="1:10" ht="15.75" x14ac:dyDescent="0.25">
      <c r="A13" s="21">
        <v>2</v>
      </c>
      <c r="B13" s="29" t="s">
        <v>66</v>
      </c>
      <c r="C13" s="37">
        <v>0</v>
      </c>
      <c r="D13" s="47">
        <v>5</v>
      </c>
      <c r="E13" s="47">
        <v>0</v>
      </c>
      <c r="F13" s="47">
        <v>5</v>
      </c>
      <c r="G13" s="47"/>
      <c r="H13" s="47">
        <f t="shared" si="0"/>
        <v>0</v>
      </c>
      <c r="I13" s="62">
        <f t="shared" si="1"/>
        <v>0</v>
      </c>
      <c r="J13" s="64">
        <f t="shared" si="2"/>
        <v>0</v>
      </c>
    </row>
    <row r="14" spans="1:10" ht="15.75" x14ac:dyDescent="0.25">
      <c r="A14" s="21">
        <v>3</v>
      </c>
      <c r="B14" s="29" t="s">
        <v>67</v>
      </c>
      <c r="C14" s="37">
        <v>0</v>
      </c>
      <c r="D14" s="47">
        <v>6</v>
      </c>
      <c r="E14" s="47">
        <v>0</v>
      </c>
      <c r="F14" s="47">
        <v>6</v>
      </c>
      <c r="G14" s="47"/>
      <c r="H14" s="47">
        <f t="shared" si="0"/>
        <v>0</v>
      </c>
      <c r="I14" s="62">
        <f t="shared" si="1"/>
        <v>0</v>
      </c>
      <c r="J14" s="64">
        <f t="shared" si="2"/>
        <v>0</v>
      </c>
    </row>
    <row r="15" spans="1:10" ht="15.75" x14ac:dyDescent="0.25">
      <c r="A15" s="21">
        <v>4</v>
      </c>
      <c r="B15" s="44" t="s">
        <v>68</v>
      </c>
      <c r="C15" s="37">
        <v>0</v>
      </c>
      <c r="D15" s="47">
        <v>4</v>
      </c>
      <c r="E15" s="47">
        <v>0</v>
      </c>
      <c r="F15" s="47">
        <v>4</v>
      </c>
      <c r="G15" s="47"/>
      <c r="H15" s="47">
        <f t="shared" si="0"/>
        <v>0</v>
      </c>
      <c r="I15" s="62">
        <f t="shared" si="1"/>
        <v>0</v>
      </c>
      <c r="J15" s="64">
        <f t="shared" si="2"/>
        <v>0</v>
      </c>
    </row>
    <row r="16" spans="1:10" ht="31.5" x14ac:dyDescent="0.25">
      <c r="A16" s="21">
        <v>5</v>
      </c>
      <c r="B16" s="40" t="s">
        <v>69</v>
      </c>
      <c r="C16" s="35">
        <v>845.7</v>
      </c>
      <c r="D16" s="47">
        <v>19</v>
      </c>
      <c r="E16" s="47">
        <v>2</v>
      </c>
      <c r="F16" s="47">
        <v>17</v>
      </c>
      <c r="G16" s="47">
        <f>F16</f>
        <v>17</v>
      </c>
      <c r="H16" s="47">
        <f t="shared" si="0"/>
        <v>1032.1949475691135</v>
      </c>
      <c r="I16" s="62">
        <f t="shared" si="1"/>
        <v>1032.1949475691135</v>
      </c>
      <c r="J16" s="64">
        <f t="shared" si="2"/>
        <v>1135.414442326025</v>
      </c>
    </row>
    <row r="17" spans="1:10" ht="31.5" x14ac:dyDescent="0.25">
      <c r="A17" s="21">
        <v>6</v>
      </c>
      <c r="B17" s="28" t="s">
        <v>70</v>
      </c>
      <c r="C17" s="35">
        <v>0</v>
      </c>
      <c r="D17" s="47">
        <v>2</v>
      </c>
      <c r="E17" s="47">
        <v>0</v>
      </c>
      <c r="F17" s="47">
        <v>2</v>
      </c>
      <c r="G17" s="47"/>
      <c r="H17" s="47">
        <f t="shared" si="0"/>
        <v>0</v>
      </c>
      <c r="I17" s="62">
        <f t="shared" si="1"/>
        <v>0</v>
      </c>
      <c r="J17" s="64">
        <f t="shared" si="2"/>
        <v>0</v>
      </c>
    </row>
    <row r="18" spans="1:10" ht="15.75" x14ac:dyDescent="0.25">
      <c r="A18" s="21">
        <v>7</v>
      </c>
      <c r="B18" s="28" t="s">
        <v>71</v>
      </c>
      <c r="C18" s="35">
        <v>0</v>
      </c>
      <c r="D18" s="47">
        <v>12</v>
      </c>
      <c r="E18" s="47">
        <v>0</v>
      </c>
      <c r="F18" s="47">
        <v>12</v>
      </c>
      <c r="G18" s="47"/>
      <c r="H18" s="47">
        <f t="shared" si="0"/>
        <v>0</v>
      </c>
      <c r="I18" s="62">
        <f t="shared" si="1"/>
        <v>0</v>
      </c>
      <c r="J18" s="64">
        <f t="shared" si="2"/>
        <v>0</v>
      </c>
    </row>
    <row r="19" spans="1:10" ht="31.5" x14ac:dyDescent="0.25">
      <c r="A19" s="21"/>
      <c r="B19" s="32" t="s">
        <v>72</v>
      </c>
      <c r="C19" s="34"/>
      <c r="D19" s="47"/>
      <c r="E19" s="47"/>
      <c r="F19" s="47"/>
      <c r="G19" s="47"/>
      <c r="H19" s="47">
        <f t="shared" si="0"/>
        <v>0</v>
      </c>
      <c r="I19" s="62">
        <f t="shared" si="1"/>
        <v>0</v>
      </c>
      <c r="J19" s="64">
        <f t="shared" si="2"/>
        <v>0</v>
      </c>
    </row>
    <row r="20" spans="1:10" ht="15.75" x14ac:dyDescent="0.25">
      <c r="A20" s="21">
        <v>8</v>
      </c>
      <c r="B20" s="23" t="s">
        <v>73</v>
      </c>
      <c r="C20" s="35">
        <v>0</v>
      </c>
      <c r="D20" s="47">
        <v>37</v>
      </c>
      <c r="E20" s="47">
        <v>4</v>
      </c>
      <c r="F20" s="47">
        <v>33</v>
      </c>
      <c r="G20" s="47">
        <f>F20</f>
        <v>33</v>
      </c>
      <c r="H20" s="47">
        <f t="shared" si="0"/>
        <v>2003.6725452812202</v>
      </c>
      <c r="I20" s="62">
        <f t="shared" si="1"/>
        <v>2003.6725452812202</v>
      </c>
      <c r="J20" s="64">
        <f t="shared" si="2"/>
        <v>2204.0397998093422</v>
      </c>
    </row>
    <row r="21" spans="1:10" ht="31.5" x14ac:dyDescent="0.25">
      <c r="A21" s="21">
        <v>9</v>
      </c>
      <c r="B21" s="40" t="s">
        <v>74</v>
      </c>
      <c r="C21" s="35">
        <v>841</v>
      </c>
      <c r="D21" s="47">
        <v>7</v>
      </c>
      <c r="E21" s="47">
        <v>1</v>
      </c>
      <c r="F21" s="47">
        <v>6</v>
      </c>
      <c r="G21" s="47">
        <f t="shared" ref="G21:G22" si="3">F21</f>
        <v>6</v>
      </c>
      <c r="H21" s="47">
        <f t="shared" si="0"/>
        <v>364.30409914204</v>
      </c>
      <c r="I21" s="56">
        <v>800</v>
      </c>
      <c r="J21" s="64">
        <f t="shared" si="2"/>
        <v>880.00000000000011</v>
      </c>
    </row>
    <row r="22" spans="1:10" ht="31.5" x14ac:dyDescent="0.25">
      <c r="A22" s="21">
        <v>10</v>
      </c>
      <c r="B22" s="40" t="s">
        <v>75</v>
      </c>
      <c r="C22" s="35">
        <v>867.6</v>
      </c>
      <c r="D22" s="47">
        <v>24</v>
      </c>
      <c r="E22" s="47">
        <v>3</v>
      </c>
      <c r="F22" s="47">
        <v>21</v>
      </c>
      <c r="G22" s="47">
        <f t="shared" si="3"/>
        <v>21</v>
      </c>
      <c r="H22" s="47">
        <f t="shared" si="0"/>
        <v>1275.0643469971403</v>
      </c>
      <c r="I22" s="52">
        <f>H22</f>
        <v>1275.0643469971403</v>
      </c>
      <c r="J22" s="64">
        <f t="shared" si="2"/>
        <v>1402.5707816968545</v>
      </c>
    </row>
    <row r="23" spans="1:10" ht="15.75" x14ac:dyDescent="0.25">
      <c r="A23" s="21">
        <v>11</v>
      </c>
      <c r="B23" s="28" t="s">
        <v>76</v>
      </c>
      <c r="C23" s="35">
        <v>0</v>
      </c>
      <c r="D23" s="47">
        <v>4</v>
      </c>
      <c r="E23" s="47">
        <v>0</v>
      </c>
      <c r="F23" s="47">
        <v>4</v>
      </c>
      <c r="G23" s="47"/>
      <c r="H23" s="47">
        <f t="shared" si="0"/>
        <v>0</v>
      </c>
      <c r="I23" s="62">
        <f t="shared" ref="I23:I24" si="4">H23</f>
        <v>0</v>
      </c>
      <c r="J23" s="64">
        <f t="shared" si="2"/>
        <v>0</v>
      </c>
    </row>
    <row r="24" spans="1:10" ht="31.5" x14ac:dyDescent="0.25">
      <c r="A24" s="21"/>
      <c r="B24" s="32" t="s">
        <v>77</v>
      </c>
      <c r="C24" s="34"/>
      <c r="D24" s="47"/>
      <c r="E24" s="47"/>
      <c r="F24" s="47"/>
      <c r="G24" s="47"/>
      <c r="H24" s="47">
        <f t="shared" si="0"/>
        <v>0</v>
      </c>
      <c r="I24" s="62">
        <f t="shared" si="4"/>
        <v>0</v>
      </c>
      <c r="J24" s="64">
        <f t="shared" si="2"/>
        <v>0</v>
      </c>
    </row>
    <row r="25" spans="1:10" ht="31.5" x14ac:dyDescent="0.25">
      <c r="A25" s="21">
        <v>12</v>
      </c>
      <c r="B25" s="25" t="s">
        <v>78</v>
      </c>
      <c r="C25" s="34">
        <v>842.5</v>
      </c>
      <c r="D25" s="47">
        <v>12</v>
      </c>
      <c r="E25" s="47">
        <v>2</v>
      </c>
      <c r="F25" s="47">
        <v>10</v>
      </c>
      <c r="G25" s="47">
        <f>F25</f>
        <v>10</v>
      </c>
      <c r="H25" s="47">
        <f t="shared" si="0"/>
        <v>607.17349857006673</v>
      </c>
      <c r="I25" s="56">
        <v>800</v>
      </c>
      <c r="J25" s="64">
        <f t="shared" si="2"/>
        <v>880.00000000000011</v>
      </c>
    </row>
    <row r="26" spans="1:10" ht="31.5" x14ac:dyDescent="0.25">
      <c r="A26" s="21">
        <v>13</v>
      </c>
      <c r="B26" s="49" t="s">
        <v>79</v>
      </c>
      <c r="C26" s="34">
        <v>840.6</v>
      </c>
      <c r="D26" s="47">
        <v>6</v>
      </c>
      <c r="E26" s="47">
        <v>1</v>
      </c>
      <c r="F26" s="47">
        <v>5</v>
      </c>
      <c r="G26" s="47"/>
      <c r="H26" s="47">
        <f t="shared" si="0"/>
        <v>0</v>
      </c>
      <c r="I26" s="52">
        <f>H26</f>
        <v>0</v>
      </c>
      <c r="J26" s="64">
        <f t="shared" si="2"/>
        <v>0</v>
      </c>
    </row>
    <row r="27" spans="1:10" ht="31.5" x14ac:dyDescent="0.25">
      <c r="A27" s="21">
        <v>14</v>
      </c>
      <c r="B27" s="25" t="s">
        <v>80</v>
      </c>
      <c r="C27" s="34">
        <v>1694.6</v>
      </c>
      <c r="D27" s="47">
        <v>56</v>
      </c>
      <c r="E27" s="47">
        <v>2</v>
      </c>
      <c r="F27" s="47">
        <v>54</v>
      </c>
      <c r="G27" s="47">
        <f>F27</f>
        <v>54</v>
      </c>
      <c r="H27" s="47">
        <f t="shared" si="0"/>
        <v>3278.7368922783603</v>
      </c>
      <c r="I27" s="56">
        <v>3000</v>
      </c>
      <c r="J27" s="64">
        <f t="shared" si="2"/>
        <v>3300.0000000000005</v>
      </c>
    </row>
    <row r="28" spans="1:10" ht="31.5" x14ac:dyDescent="0.25">
      <c r="A28" s="21"/>
      <c r="B28" s="32" t="s">
        <v>81</v>
      </c>
      <c r="C28" s="34"/>
      <c r="D28" s="47"/>
      <c r="E28" s="47"/>
      <c r="F28" s="47"/>
      <c r="G28" s="47"/>
      <c r="H28" s="47">
        <f t="shared" si="0"/>
        <v>0</v>
      </c>
      <c r="I28" s="52">
        <f>H28</f>
        <v>0</v>
      </c>
      <c r="J28" s="64">
        <f t="shared" si="2"/>
        <v>0</v>
      </c>
    </row>
    <row r="29" spans="1:10" ht="31.5" x14ac:dyDescent="0.25">
      <c r="A29" s="21">
        <v>15</v>
      </c>
      <c r="B29" s="49" t="s">
        <v>82</v>
      </c>
      <c r="C29" s="34">
        <v>0</v>
      </c>
      <c r="D29" s="47">
        <v>1</v>
      </c>
      <c r="E29" s="47">
        <v>0</v>
      </c>
      <c r="F29" s="47">
        <v>1</v>
      </c>
      <c r="G29" s="47"/>
      <c r="H29" s="47">
        <f t="shared" si="0"/>
        <v>0</v>
      </c>
      <c r="I29" s="62">
        <f t="shared" ref="I29:I31" si="5">H29</f>
        <v>0</v>
      </c>
      <c r="J29" s="64">
        <f t="shared" si="2"/>
        <v>0</v>
      </c>
    </row>
    <row r="30" spans="1:10" ht="63" x14ac:dyDescent="0.25">
      <c r="A30" s="21">
        <v>16</v>
      </c>
      <c r="B30" s="25" t="s">
        <v>83</v>
      </c>
      <c r="C30" s="34">
        <v>841.6</v>
      </c>
      <c r="D30" s="47">
        <v>15</v>
      </c>
      <c r="E30" s="47">
        <v>1</v>
      </c>
      <c r="F30" s="47">
        <v>14</v>
      </c>
      <c r="G30" s="47">
        <f>F30</f>
        <v>14</v>
      </c>
      <c r="H30" s="47">
        <f t="shared" si="0"/>
        <v>850.04289799809339</v>
      </c>
      <c r="I30" s="62">
        <f t="shared" si="5"/>
        <v>850.04289799809339</v>
      </c>
      <c r="J30" s="64">
        <f t="shared" si="2"/>
        <v>935.04718779790278</v>
      </c>
    </row>
    <row r="31" spans="1:10" ht="31.5" x14ac:dyDescent="0.25">
      <c r="A31" s="21"/>
      <c r="B31" s="32" t="s">
        <v>84</v>
      </c>
      <c r="C31" s="34"/>
      <c r="D31" s="47"/>
      <c r="E31" s="47"/>
      <c r="F31" s="47"/>
      <c r="G31" s="47"/>
      <c r="H31" s="47">
        <f t="shared" si="0"/>
        <v>0</v>
      </c>
      <c r="I31" s="62">
        <f t="shared" si="5"/>
        <v>0</v>
      </c>
      <c r="J31" s="64">
        <f t="shared" si="2"/>
        <v>0</v>
      </c>
    </row>
    <row r="32" spans="1:10" ht="31.5" x14ac:dyDescent="0.25">
      <c r="A32" s="21">
        <v>17</v>
      </c>
      <c r="B32" s="41" t="s">
        <v>85</v>
      </c>
      <c r="C32" s="34">
        <v>845.2</v>
      </c>
      <c r="D32" s="47">
        <v>9</v>
      </c>
      <c r="E32" s="47">
        <v>3</v>
      </c>
      <c r="F32" s="47">
        <v>6</v>
      </c>
      <c r="G32" s="47">
        <f>F32</f>
        <v>6</v>
      </c>
      <c r="H32" s="47">
        <f t="shared" si="0"/>
        <v>364.30409914204</v>
      </c>
      <c r="I32" s="56">
        <v>800</v>
      </c>
      <c r="J32" s="64">
        <f t="shared" si="2"/>
        <v>880.00000000000011</v>
      </c>
    </row>
    <row r="33" spans="1:10" ht="31.5" x14ac:dyDescent="0.25">
      <c r="A33" s="21">
        <v>18</v>
      </c>
      <c r="B33" s="28" t="s">
        <v>86</v>
      </c>
      <c r="C33" s="35">
        <v>0</v>
      </c>
      <c r="D33" s="47">
        <v>4</v>
      </c>
      <c r="E33" s="47">
        <v>0</v>
      </c>
      <c r="F33" s="47">
        <v>4</v>
      </c>
      <c r="G33" s="47"/>
      <c r="H33" s="47">
        <f t="shared" si="0"/>
        <v>0</v>
      </c>
      <c r="I33" s="52">
        <f>H33</f>
        <v>0</v>
      </c>
      <c r="J33" s="64">
        <f t="shared" si="2"/>
        <v>0</v>
      </c>
    </row>
    <row r="34" spans="1:10" ht="15.75" x14ac:dyDescent="0.25">
      <c r="A34" s="21">
        <v>19</v>
      </c>
      <c r="B34" s="28" t="s">
        <v>87</v>
      </c>
      <c r="C34" s="35">
        <v>0</v>
      </c>
      <c r="D34" s="47">
        <v>6</v>
      </c>
      <c r="E34" s="47">
        <v>0</v>
      </c>
      <c r="F34" s="47">
        <v>6</v>
      </c>
      <c r="G34" s="47"/>
      <c r="H34" s="47">
        <f t="shared" si="0"/>
        <v>0</v>
      </c>
      <c r="I34" s="62">
        <f t="shared" ref="I34:I39" si="6">H34</f>
        <v>0</v>
      </c>
      <c r="J34" s="64">
        <f t="shared" si="2"/>
        <v>0</v>
      </c>
    </row>
    <row r="35" spans="1:10" ht="31.5" x14ac:dyDescent="0.25">
      <c r="A35" s="21"/>
      <c r="B35" s="32" t="s">
        <v>88</v>
      </c>
      <c r="C35" s="34"/>
      <c r="D35" s="47"/>
      <c r="E35" s="47"/>
      <c r="F35" s="47"/>
      <c r="G35" s="47"/>
      <c r="H35" s="47">
        <f t="shared" si="0"/>
        <v>0</v>
      </c>
      <c r="I35" s="62">
        <f t="shared" si="6"/>
        <v>0</v>
      </c>
      <c r="J35" s="64">
        <f t="shared" si="2"/>
        <v>0</v>
      </c>
    </row>
    <row r="36" spans="1:10" ht="15.75" x14ac:dyDescent="0.25">
      <c r="A36" s="21">
        <v>20</v>
      </c>
      <c r="B36" s="29" t="s">
        <v>89</v>
      </c>
      <c r="C36" s="37">
        <v>0</v>
      </c>
      <c r="D36" s="47">
        <v>135</v>
      </c>
      <c r="E36" s="47">
        <v>0</v>
      </c>
      <c r="F36" s="47">
        <v>135</v>
      </c>
      <c r="G36" s="47"/>
      <c r="H36" s="47">
        <f t="shared" si="0"/>
        <v>0</v>
      </c>
      <c r="I36" s="62">
        <f t="shared" si="6"/>
        <v>0</v>
      </c>
      <c r="J36" s="64">
        <f t="shared" si="2"/>
        <v>0</v>
      </c>
    </row>
    <row r="37" spans="1:10" ht="15.75" x14ac:dyDescent="0.25">
      <c r="A37" s="21">
        <v>21</v>
      </c>
      <c r="B37" s="29" t="s">
        <v>90</v>
      </c>
      <c r="C37" s="37">
        <v>0</v>
      </c>
      <c r="D37" s="47">
        <v>3</v>
      </c>
      <c r="E37" s="47">
        <v>0</v>
      </c>
      <c r="F37" s="47">
        <v>3</v>
      </c>
      <c r="G37" s="47"/>
      <c r="H37" s="47">
        <f t="shared" si="0"/>
        <v>0</v>
      </c>
      <c r="I37" s="62">
        <f t="shared" si="6"/>
        <v>0</v>
      </c>
      <c r="J37" s="64">
        <f t="shared" si="2"/>
        <v>0</v>
      </c>
    </row>
    <row r="38" spans="1:10" ht="31.5" x14ac:dyDescent="0.25">
      <c r="A38" s="21">
        <v>22</v>
      </c>
      <c r="B38" s="29" t="s">
        <v>91</v>
      </c>
      <c r="C38" s="37">
        <v>0</v>
      </c>
      <c r="D38" s="47">
        <v>6</v>
      </c>
      <c r="E38" s="47">
        <v>0</v>
      </c>
      <c r="F38" s="47">
        <v>6</v>
      </c>
      <c r="G38" s="47"/>
      <c r="H38" s="47">
        <f t="shared" si="0"/>
        <v>0</v>
      </c>
      <c r="I38" s="62">
        <f t="shared" si="6"/>
        <v>0</v>
      </c>
      <c r="J38" s="64">
        <f t="shared" si="2"/>
        <v>0</v>
      </c>
    </row>
    <row r="39" spans="1:10" ht="15.75" x14ac:dyDescent="0.25">
      <c r="A39" s="21">
        <v>23</v>
      </c>
      <c r="B39" s="29" t="s">
        <v>92</v>
      </c>
      <c r="C39" s="37">
        <v>0</v>
      </c>
      <c r="D39" s="47">
        <v>19</v>
      </c>
      <c r="E39" s="47">
        <v>0</v>
      </c>
      <c r="F39" s="47">
        <v>19</v>
      </c>
      <c r="G39" s="47"/>
      <c r="H39" s="47">
        <f t="shared" si="0"/>
        <v>0</v>
      </c>
      <c r="I39" s="62">
        <f t="shared" si="6"/>
        <v>0</v>
      </c>
      <c r="J39" s="64">
        <f t="shared" si="2"/>
        <v>0</v>
      </c>
    </row>
    <row r="40" spans="1:10" ht="31.5" x14ac:dyDescent="0.25">
      <c r="A40" s="21">
        <v>24</v>
      </c>
      <c r="B40" s="25" t="s">
        <v>93</v>
      </c>
      <c r="C40" s="34">
        <v>1496.6</v>
      </c>
      <c r="D40" s="47">
        <v>52</v>
      </c>
      <c r="E40" s="47">
        <v>1</v>
      </c>
      <c r="F40" s="47">
        <v>51</v>
      </c>
      <c r="G40" s="47">
        <f>F40</f>
        <v>51</v>
      </c>
      <c r="H40" s="47">
        <f t="shared" si="0"/>
        <v>3096.5848427073402</v>
      </c>
      <c r="I40" s="56">
        <v>3000</v>
      </c>
      <c r="J40" s="64">
        <f t="shared" si="2"/>
        <v>3300.0000000000005</v>
      </c>
    </row>
    <row r="41" spans="1:10" ht="31.5" x14ac:dyDescent="0.25">
      <c r="A41" s="21"/>
      <c r="B41" s="31" t="s">
        <v>94</v>
      </c>
      <c r="C41" s="35"/>
      <c r="D41" s="47"/>
      <c r="E41" s="47"/>
      <c r="F41" s="47"/>
      <c r="G41" s="47"/>
      <c r="H41" s="47">
        <f t="shared" si="0"/>
        <v>0</v>
      </c>
      <c r="I41" s="52">
        <f>H41</f>
        <v>0</v>
      </c>
      <c r="J41" s="64">
        <f t="shared" si="2"/>
        <v>0</v>
      </c>
    </row>
    <row r="42" spans="1:10" ht="31.5" x14ac:dyDescent="0.25">
      <c r="A42" s="21">
        <v>25</v>
      </c>
      <c r="B42" s="28" t="s">
        <v>95</v>
      </c>
      <c r="C42" s="35">
        <v>0</v>
      </c>
      <c r="D42" s="47">
        <v>37</v>
      </c>
      <c r="E42" s="47">
        <v>7</v>
      </c>
      <c r="F42" s="47">
        <v>30</v>
      </c>
      <c r="G42" s="47"/>
      <c r="H42" s="47">
        <f t="shared" si="0"/>
        <v>0</v>
      </c>
      <c r="I42" s="62">
        <f t="shared" ref="I42:I58" si="7">H42</f>
        <v>0</v>
      </c>
      <c r="J42" s="64">
        <f t="shared" si="2"/>
        <v>0</v>
      </c>
    </row>
    <row r="43" spans="1:10" ht="15.75" x14ac:dyDescent="0.25">
      <c r="A43" s="21">
        <v>26</v>
      </c>
      <c r="B43" s="28" t="s">
        <v>96</v>
      </c>
      <c r="C43" s="35">
        <v>0</v>
      </c>
      <c r="D43" s="47">
        <v>4</v>
      </c>
      <c r="E43" s="47">
        <v>0</v>
      </c>
      <c r="F43" s="47">
        <v>4</v>
      </c>
      <c r="G43" s="47"/>
      <c r="H43" s="47">
        <f t="shared" si="0"/>
        <v>0</v>
      </c>
      <c r="I43" s="62">
        <f t="shared" si="7"/>
        <v>0</v>
      </c>
      <c r="J43" s="64">
        <f t="shared" si="2"/>
        <v>0</v>
      </c>
    </row>
    <row r="44" spans="1:10" ht="31.5" x14ac:dyDescent="0.25">
      <c r="A44" s="21"/>
      <c r="B44" s="31" t="s">
        <v>97</v>
      </c>
      <c r="C44" s="35"/>
      <c r="D44" s="47"/>
      <c r="E44" s="47"/>
      <c r="F44" s="47"/>
      <c r="G44" s="47"/>
      <c r="H44" s="47">
        <f t="shared" si="0"/>
        <v>0</v>
      </c>
      <c r="I44" s="62">
        <f t="shared" si="7"/>
        <v>0</v>
      </c>
      <c r="J44" s="64">
        <f t="shared" si="2"/>
        <v>0</v>
      </c>
    </row>
    <row r="45" spans="1:10" ht="31.5" x14ac:dyDescent="0.25">
      <c r="A45" s="21">
        <v>27</v>
      </c>
      <c r="B45" s="28" t="s">
        <v>98</v>
      </c>
      <c r="C45" s="35">
        <v>0</v>
      </c>
      <c r="D45" s="47">
        <v>7</v>
      </c>
      <c r="E45" s="47">
        <v>0</v>
      </c>
      <c r="F45" s="47">
        <v>7</v>
      </c>
      <c r="G45" s="47"/>
      <c r="H45" s="47">
        <f t="shared" si="0"/>
        <v>0</v>
      </c>
      <c r="I45" s="62">
        <f t="shared" si="7"/>
        <v>0</v>
      </c>
      <c r="J45" s="64">
        <f t="shared" si="2"/>
        <v>0</v>
      </c>
    </row>
    <row r="46" spans="1:10" ht="31.5" x14ac:dyDescent="0.25">
      <c r="A46" s="21"/>
      <c r="B46" s="32" t="s">
        <v>99</v>
      </c>
      <c r="C46" s="34"/>
      <c r="D46" s="47"/>
      <c r="E46" s="47"/>
      <c r="F46" s="47"/>
      <c r="G46" s="47"/>
      <c r="H46" s="47">
        <f t="shared" si="0"/>
        <v>0</v>
      </c>
      <c r="I46" s="62">
        <f t="shared" si="7"/>
        <v>0</v>
      </c>
      <c r="J46" s="64">
        <f t="shared" si="2"/>
        <v>0</v>
      </c>
    </row>
    <row r="47" spans="1:10" ht="31.5" x14ac:dyDescent="0.25">
      <c r="A47" s="21">
        <v>28</v>
      </c>
      <c r="B47" s="28" t="s">
        <v>100</v>
      </c>
      <c r="C47" s="35">
        <v>0</v>
      </c>
      <c r="D47" s="47">
        <v>12</v>
      </c>
      <c r="E47" s="47">
        <v>0</v>
      </c>
      <c r="F47" s="47">
        <v>12</v>
      </c>
      <c r="G47" s="47"/>
      <c r="H47" s="47">
        <f t="shared" si="0"/>
        <v>0</v>
      </c>
      <c r="I47" s="62">
        <f t="shared" si="7"/>
        <v>0</v>
      </c>
      <c r="J47" s="64">
        <f t="shared" si="2"/>
        <v>0</v>
      </c>
    </row>
    <row r="48" spans="1:10" ht="31.5" x14ac:dyDescent="0.25">
      <c r="A48" s="21"/>
      <c r="B48" s="32" t="s">
        <v>101</v>
      </c>
      <c r="C48" s="34"/>
      <c r="D48" s="47"/>
      <c r="E48" s="47"/>
      <c r="F48" s="47"/>
      <c r="G48" s="47"/>
      <c r="H48" s="47">
        <f t="shared" si="0"/>
        <v>0</v>
      </c>
      <c r="I48" s="62">
        <f t="shared" si="7"/>
        <v>0</v>
      </c>
      <c r="J48" s="64">
        <f t="shared" si="2"/>
        <v>0</v>
      </c>
    </row>
    <row r="49" spans="1:10" ht="15.75" x14ac:dyDescent="0.25">
      <c r="A49" s="21">
        <v>29</v>
      </c>
      <c r="B49" s="29" t="s">
        <v>102</v>
      </c>
      <c r="C49" s="37">
        <v>0</v>
      </c>
      <c r="D49" s="47">
        <v>6</v>
      </c>
      <c r="E49" s="47">
        <v>0</v>
      </c>
      <c r="F49" s="47">
        <v>6</v>
      </c>
      <c r="G49" s="47"/>
      <c r="H49" s="47">
        <f t="shared" si="0"/>
        <v>0</v>
      </c>
      <c r="I49" s="62">
        <f t="shared" si="7"/>
        <v>0</v>
      </c>
      <c r="J49" s="64">
        <f t="shared" si="2"/>
        <v>0</v>
      </c>
    </row>
    <row r="50" spans="1:10" ht="15.75" x14ac:dyDescent="0.25">
      <c r="A50" s="21">
        <v>30</v>
      </c>
      <c r="B50" s="29" t="s">
        <v>103</v>
      </c>
      <c r="C50" s="37">
        <v>0</v>
      </c>
      <c r="D50" s="47">
        <v>20</v>
      </c>
      <c r="E50" s="47">
        <v>0</v>
      </c>
      <c r="F50" s="47">
        <v>20</v>
      </c>
      <c r="G50" s="47"/>
      <c r="H50" s="47">
        <f t="shared" si="0"/>
        <v>0</v>
      </c>
      <c r="I50" s="62">
        <f t="shared" si="7"/>
        <v>0</v>
      </c>
      <c r="J50" s="64">
        <f t="shared" si="2"/>
        <v>0</v>
      </c>
    </row>
    <row r="51" spans="1:10" ht="15.75" x14ac:dyDescent="0.25">
      <c r="A51" s="21">
        <v>31</v>
      </c>
      <c r="B51" s="29" t="s">
        <v>104</v>
      </c>
      <c r="C51" s="37">
        <v>0</v>
      </c>
      <c r="D51" s="47">
        <v>2</v>
      </c>
      <c r="E51" s="47">
        <v>0</v>
      </c>
      <c r="F51" s="47">
        <v>2</v>
      </c>
      <c r="G51" s="47"/>
      <c r="H51" s="47">
        <f t="shared" si="0"/>
        <v>0</v>
      </c>
      <c r="I51" s="62">
        <f t="shared" si="7"/>
        <v>0</v>
      </c>
      <c r="J51" s="64">
        <f t="shared" si="2"/>
        <v>0</v>
      </c>
    </row>
    <row r="52" spans="1:10" ht="31.5" x14ac:dyDescent="0.25">
      <c r="A52" s="21">
        <v>32</v>
      </c>
      <c r="B52" s="44" t="s">
        <v>105</v>
      </c>
      <c r="C52" s="37">
        <v>862.1</v>
      </c>
      <c r="D52" s="47">
        <v>8</v>
      </c>
      <c r="E52" s="47">
        <v>3</v>
      </c>
      <c r="F52" s="47">
        <v>5</v>
      </c>
      <c r="G52" s="47"/>
      <c r="H52" s="47">
        <f t="shared" si="0"/>
        <v>0</v>
      </c>
      <c r="I52" s="62">
        <f t="shared" si="7"/>
        <v>0</v>
      </c>
      <c r="J52" s="64">
        <f t="shared" si="2"/>
        <v>0</v>
      </c>
    </row>
    <row r="53" spans="1:10" ht="15.75" x14ac:dyDescent="0.25">
      <c r="A53" s="21">
        <v>33</v>
      </c>
      <c r="B53" s="29" t="s">
        <v>106</v>
      </c>
      <c r="C53" s="37">
        <v>0</v>
      </c>
      <c r="D53" s="47">
        <v>1</v>
      </c>
      <c r="E53" s="47">
        <v>0</v>
      </c>
      <c r="F53" s="47">
        <v>1</v>
      </c>
      <c r="G53" s="47"/>
      <c r="H53" s="47">
        <f t="shared" si="0"/>
        <v>0</v>
      </c>
      <c r="I53" s="62">
        <f t="shared" si="7"/>
        <v>0</v>
      </c>
      <c r="J53" s="64">
        <f t="shared" si="2"/>
        <v>0</v>
      </c>
    </row>
    <row r="54" spans="1:10" ht="31.5" x14ac:dyDescent="0.25">
      <c r="A54" s="21">
        <v>34</v>
      </c>
      <c r="B54" s="29" t="s">
        <v>107</v>
      </c>
      <c r="C54" s="37">
        <v>0</v>
      </c>
      <c r="D54" s="47">
        <v>2</v>
      </c>
      <c r="E54" s="47">
        <v>0</v>
      </c>
      <c r="F54" s="47">
        <v>2</v>
      </c>
      <c r="G54" s="47"/>
      <c r="H54" s="47">
        <f t="shared" si="0"/>
        <v>0</v>
      </c>
      <c r="I54" s="62">
        <f t="shared" si="7"/>
        <v>0</v>
      </c>
      <c r="J54" s="64">
        <f t="shared" si="2"/>
        <v>0</v>
      </c>
    </row>
    <row r="55" spans="1:10" ht="15.75" x14ac:dyDescent="0.25">
      <c r="A55" s="21">
        <v>35</v>
      </c>
      <c r="B55" s="29" t="s">
        <v>108</v>
      </c>
      <c r="C55" s="37">
        <v>0</v>
      </c>
      <c r="D55" s="47">
        <v>4</v>
      </c>
      <c r="E55" s="47">
        <v>0</v>
      </c>
      <c r="F55" s="47">
        <v>4</v>
      </c>
      <c r="G55" s="47"/>
      <c r="H55" s="47">
        <f t="shared" si="0"/>
        <v>0</v>
      </c>
      <c r="I55" s="62">
        <f t="shared" si="7"/>
        <v>0</v>
      </c>
      <c r="J55" s="64">
        <f t="shared" si="2"/>
        <v>0</v>
      </c>
    </row>
    <row r="56" spans="1:10" ht="31.5" x14ac:dyDescent="0.25">
      <c r="A56" s="21">
        <v>36</v>
      </c>
      <c r="B56" s="29" t="s">
        <v>109</v>
      </c>
      <c r="C56" s="37">
        <v>0</v>
      </c>
      <c r="D56" s="47">
        <v>3</v>
      </c>
      <c r="E56" s="47">
        <v>0</v>
      </c>
      <c r="F56" s="47">
        <v>3</v>
      </c>
      <c r="G56" s="47"/>
      <c r="H56" s="47">
        <f t="shared" si="0"/>
        <v>0</v>
      </c>
      <c r="I56" s="62">
        <f t="shared" si="7"/>
        <v>0</v>
      </c>
      <c r="J56" s="64">
        <f t="shared" si="2"/>
        <v>0</v>
      </c>
    </row>
    <row r="57" spans="1:10" ht="31.5" x14ac:dyDescent="0.25">
      <c r="A57" s="21">
        <v>37</v>
      </c>
      <c r="B57" s="29" t="s">
        <v>110</v>
      </c>
      <c r="C57" s="37">
        <v>0</v>
      </c>
      <c r="D57" s="47">
        <v>7</v>
      </c>
      <c r="E57" s="47">
        <v>0</v>
      </c>
      <c r="F57" s="47">
        <v>7</v>
      </c>
      <c r="G57" s="47"/>
      <c r="H57" s="47">
        <f t="shared" si="0"/>
        <v>0</v>
      </c>
      <c r="I57" s="62">
        <f t="shared" si="7"/>
        <v>0</v>
      </c>
      <c r="J57" s="64">
        <f t="shared" si="2"/>
        <v>0</v>
      </c>
    </row>
    <row r="58" spans="1:10" ht="31.5" x14ac:dyDescent="0.25">
      <c r="A58" s="21"/>
      <c r="B58" s="32" t="s">
        <v>111</v>
      </c>
      <c r="C58" s="34"/>
      <c r="D58" s="47"/>
      <c r="E58" s="47"/>
      <c r="F58" s="47"/>
      <c r="G58" s="47"/>
      <c r="H58" s="47">
        <f t="shared" si="0"/>
        <v>0</v>
      </c>
      <c r="I58" s="62">
        <f t="shared" si="7"/>
        <v>0</v>
      </c>
      <c r="J58" s="64">
        <f t="shared" si="2"/>
        <v>0</v>
      </c>
    </row>
    <row r="59" spans="1:10" ht="15.75" x14ac:dyDescent="0.25">
      <c r="A59" s="21">
        <v>38</v>
      </c>
      <c r="B59" s="26" t="s">
        <v>112</v>
      </c>
      <c r="C59" s="35">
        <v>3514.6</v>
      </c>
      <c r="D59" s="47">
        <v>107</v>
      </c>
      <c r="E59" s="47">
        <v>8</v>
      </c>
      <c r="F59" s="47">
        <v>99</v>
      </c>
      <c r="G59" s="47">
        <f>F59</f>
        <v>99</v>
      </c>
      <c r="H59" s="47">
        <f t="shared" si="0"/>
        <v>6011.0176358436611</v>
      </c>
      <c r="I59" s="56">
        <f>3000</f>
        <v>3000</v>
      </c>
      <c r="J59" s="64">
        <f t="shared" si="2"/>
        <v>3300.0000000000005</v>
      </c>
    </row>
    <row r="60" spans="1:10" ht="47.25" x14ac:dyDescent="0.25">
      <c r="A60" s="21">
        <v>39</v>
      </c>
      <c r="B60" s="27" t="s">
        <v>113</v>
      </c>
      <c r="C60" s="36">
        <v>0</v>
      </c>
      <c r="D60" s="47">
        <v>9</v>
      </c>
      <c r="E60" s="47">
        <v>0</v>
      </c>
      <c r="F60" s="47">
        <v>9</v>
      </c>
      <c r="G60" s="47">
        <f t="shared" ref="G60:G61" si="8">F60</f>
        <v>9</v>
      </c>
      <c r="H60" s="47">
        <f t="shared" si="0"/>
        <v>546.45614871306009</v>
      </c>
      <c r="I60" s="56">
        <v>800</v>
      </c>
      <c r="J60" s="64">
        <f t="shared" si="2"/>
        <v>880.00000000000011</v>
      </c>
    </row>
    <row r="61" spans="1:10" ht="47.25" x14ac:dyDescent="0.25">
      <c r="A61" s="21">
        <v>40</v>
      </c>
      <c r="B61" s="26" t="s">
        <v>114</v>
      </c>
      <c r="C61" s="35">
        <v>1066.5999999999999</v>
      </c>
      <c r="D61" s="47">
        <v>30</v>
      </c>
      <c r="E61" s="47">
        <v>2</v>
      </c>
      <c r="F61" s="47">
        <v>28</v>
      </c>
      <c r="G61" s="47">
        <f t="shared" si="8"/>
        <v>28</v>
      </c>
      <c r="H61" s="47">
        <f t="shared" si="0"/>
        <v>1700.0857959961868</v>
      </c>
      <c r="I61" s="52">
        <f>H61</f>
        <v>1700.0857959961868</v>
      </c>
      <c r="J61" s="64">
        <f t="shared" si="2"/>
        <v>1870.0943755958056</v>
      </c>
    </row>
    <row r="62" spans="1:10" ht="15.75" x14ac:dyDescent="0.25">
      <c r="A62" s="21">
        <v>41</v>
      </c>
      <c r="B62" s="45" t="s">
        <v>115</v>
      </c>
      <c r="C62" s="35">
        <v>0</v>
      </c>
      <c r="D62" s="47">
        <v>2</v>
      </c>
      <c r="E62" s="47">
        <v>0</v>
      </c>
      <c r="F62" s="47">
        <v>2</v>
      </c>
      <c r="G62" s="47"/>
      <c r="H62" s="47">
        <f t="shared" si="0"/>
        <v>0</v>
      </c>
      <c r="I62" s="62">
        <f t="shared" ref="I62:I76" si="9">H62</f>
        <v>0</v>
      </c>
      <c r="J62" s="64">
        <f t="shared" si="2"/>
        <v>0</v>
      </c>
    </row>
    <row r="63" spans="1:10" ht="15.75" x14ac:dyDescent="0.25">
      <c r="A63" s="21"/>
      <c r="B63" s="33" t="s">
        <v>116</v>
      </c>
      <c r="C63" s="35"/>
      <c r="D63" s="47"/>
      <c r="E63" s="47"/>
      <c r="F63" s="47"/>
      <c r="G63" s="47"/>
      <c r="H63" s="47">
        <f t="shared" si="0"/>
        <v>0</v>
      </c>
      <c r="I63" s="62">
        <f t="shared" si="9"/>
        <v>0</v>
      </c>
      <c r="J63" s="64">
        <f t="shared" si="2"/>
        <v>0</v>
      </c>
    </row>
    <row r="64" spans="1:10" ht="31.5" x14ac:dyDescent="0.25">
      <c r="A64" s="21">
        <v>42</v>
      </c>
      <c r="B64" s="30" t="s">
        <v>117</v>
      </c>
      <c r="C64" s="35">
        <v>0</v>
      </c>
      <c r="D64" s="47">
        <v>56</v>
      </c>
      <c r="E64" s="47">
        <v>0</v>
      </c>
      <c r="F64" s="47">
        <v>56</v>
      </c>
      <c r="G64" s="47"/>
      <c r="H64" s="47">
        <f t="shared" si="0"/>
        <v>0</v>
      </c>
      <c r="I64" s="62">
        <f t="shared" si="9"/>
        <v>0</v>
      </c>
      <c r="J64" s="64">
        <f t="shared" si="2"/>
        <v>0</v>
      </c>
    </row>
    <row r="65" spans="1:10" ht="15.75" x14ac:dyDescent="0.25">
      <c r="A65" s="21"/>
      <c r="B65" s="31" t="s">
        <v>118</v>
      </c>
      <c r="C65" s="35"/>
      <c r="D65" s="47"/>
      <c r="E65" s="47"/>
      <c r="F65" s="47"/>
      <c r="G65" s="47"/>
      <c r="H65" s="47">
        <f t="shared" si="0"/>
        <v>0</v>
      </c>
      <c r="I65" s="62">
        <f t="shared" si="9"/>
        <v>0</v>
      </c>
      <c r="J65" s="64">
        <f t="shared" si="2"/>
        <v>0</v>
      </c>
    </row>
    <row r="66" spans="1:10" ht="31.5" x14ac:dyDescent="0.25">
      <c r="A66" s="21">
        <v>43</v>
      </c>
      <c r="B66" s="26" t="s">
        <v>119</v>
      </c>
      <c r="C66" s="35">
        <v>845.7</v>
      </c>
      <c r="D66" s="47">
        <v>17</v>
      </c>
      <c r="E66" s="47">
        <v>2</v>
      </c>
      <c r="F66" s="47">
        <v>15</v>
      </c>
      <c r="G66" s="47">
        <f>F66</f>
        <v>15</v>
      </c>
      <c r="H66" s="47">
        <f t="shared" si="0"/>
        <v>910.76024785510015</v>
      </c>
      <c r="I66" s="62">
        <f t="shared" si="9"/>
        <v>910.76024785510015</v>
      </c>
      <c r="J66" s="64">
        <f t="shared" si="2"/>
        <v>1001.8362726406102</v>
      </c>
    </row>
    <row r="67" spans="1:10" ht="15.75" x14ac:dyDescent="0.25">
      <c r="A67" s="21"/>
      <c r="B67" s="31" t="s">
        <v>120</v>
      </c>
      <c r="C67" s="35"/>
      <c r="D67" s="47"/>
      <c r="E67" s="47"/>
      <c r="F67" s="47"/>
      <c r="G67" s="47"/>
      <c r="H67" s="47">
        <f t="shared" si="0"/>
        <v>0</v>
      </c>
      <c r="I67" s="62">
        <f t="shared" si="9"/>
        <v>0</v>
      </c>
      <c r="J67" s="64">
        <f t="shared" si="2"/>
        <v>0</v>
      </c>
    </row>
    <row r="68" spans="1:10" ht="31.5" x14ac:dyDescent="0.25">
      <c r="A68" s="21">
        <v>44</v>
      </c>
      <c r="B68" s="28" t="s">
        <v>121</v>
      </c>
      <c r="C68" s="35">
        <v>0</v>
      </c>
      <c r="D68" s="46">
        <v>4</v>
      </c>
      <c r="E68" s="46">
        <v>0</v>
      </c>
      <c r="F68" s="46">
        <v>4</v>
      </c>
      <c r="G68" s="46"/>
      <c r="H68" s="46">
        <f t="shared" si="0"/>
        <v>0</v>
      </c>
      <c r="I68" s="62">
        <f t="shared" si="9"/>
        <v>0</v>
      </c>
      <c r="J68" s="63">
        <f t="shared" si="2"/>
        <v>0</v>
      </c>
    </row>
    <row r="69" spans="1:10" ht="15.75" x14ac:dyDescent="0.25">
      <c r="A69" s="21"/>
      <c r="B69" s="31" t="s">
        <v>122</v>
      </c>
      <c r="C69" s="35"/>
      <c r="D69" s="46"/>
      <c r="E69" s="46"/>
      <c r="F69" s="46"/>
      <c r="G69" s="46"/>
      <c r="H69" s="46">
        <f t="shared" si="0"/>
        <v>0</v>
      </c>
      <c r="I69" s="62">
        <f t="shared" si="9"/>
        <v>0</v>
      </c>
      <c r="J69" s="63">
        <f t="shared" si="2"/>
        <v>0</v>
      </c>
    </row>
    <row r="70" spans="1:10" ht="31.5" x14ac:dyDescent="0.25">
      <c r="A70" s="21">
        <v>45</v>
      </c>
      <c r="B70" s="30" t="s">
        <v>123</v>
      </c>
      <c r="C70" s="35">
        <v>0</v>
      </c>
      <c r="D70" s="46">
        <v>17</v>
      </c>
      <c r="E70" s="46">
        <v>0</v>
      </c>
      <c r="F70" s="46">
        <v>17</v>
      </c>
      <c r="G70" s="46"/>
      <c r="H70" s="46">
        <f t="shared" si="0"/>
        <v>0</v>
      </c>
      <c r="I70" s="62">
        <f t="shared" si="9"/>
        <v>0</v>
      </c>
      <c r="J70" s="63">
        <f t="shared" si="2"/>
        <v>0</v>
      </c>
    </row>
    <row r="71" spans="1:10" ht="31.5" x14ac:dyDescent="0.25">
      <c r="A71" s="21"/>
      <c r="B71" s="31" t="s">
        <v>124</v>
      </c>
      <c r="C71" s="35"/>
      <c r="D71" s="46"/>
      <c r="E71" s="46"/>
      <c r="F71" s="46"/>
      <c r="G71" s="46"/>
      <c r="H71" s="46">
        <f t="shared" si="0"/>
        <v>0</v>
      </c>
      <c r="I71" s="62">
        <f t="shared" si="9"/>
        <v>0</v>
      </c>
      <c r="J71" s="63">
        <f t="shared" si="2"/>
        <v>0</v>
      </c>
    </row>
    <row r="72" spans="1:10" ht="15.75" x14ac:dyDescent="0.25">
      <c r="A72" s="21">
        <v>46</v>
      </c>
      <c r="B72" s="23" t="s">
        <v>125</v>
      </c>
      <c r="C72" s="35">
        <v>0</v>
      </c>
      <c r="D72" s="46">
        <v>24</v>
      </c>
      <c r="E72" s="46">
        <v>0</v>
      </c>
      <c r="F72" s="46">
        <v>24</v>
      </c>
      <c r="G72" s="46">
        <f>F72</f>
        <v>24</v>
      </c>
      <c r="H72" s="46">
        <f t="shared" si="0"/>
        <v>1457.21639656816</v>
      </c>
      <c r="I72" s="62">
        <f t="shared" si="9"/>
        <v>1457.21639656816</v>
      </c>
      <c r="J72" s="63">
        <f t="shared" si="2"/>
        <v>1602.938036224976</v>
      </c>
    </row>
    <row r="73" spans="1:10" ht="15.75" x14ac:dyDescent="0.25">
      <c r="A73" s="21"/>
      <c r="B73" s="31" t="s">
        <v>126</v>
      </c>
      <c r="C73" s="35"/>
      <c r="D73" s="46"/>
      <c r="E73" s="46"/>
      <c r="F73" s="46"/>
      <c r="G73" s="46"/>
      <c r="H73" s="46">
        <f t="shared" si="0"/>
        <v>0</v>
      </c>
      <c r="I73" s="62">
        <f t="shared" si="9"/>
        <v>0</v>
      </c>
      <c r="J73" s="63">
        <f t="shared" si="2"/>
        <v>0</v>
      </c>
    </row>
    <row r="74" spans="1:10" ht="15.75" x14ac:dyDescent="0.25">
      <c r="A74" s="21">
        <v>47</v>
      </c>
      <c r="B74" s="43" t="s">
        <v>127</v>
      </c>
      <c r="C74" s="35">
        <v>0</v>
      </c>
      <c r="D74" s="46">
        <v>3</v>
      </c>
      <c r="E74" s="46">
        <v>0</v>
      </c>
      <c r="F74" s="46">
        <v>3</v>
      </c>
      <c r="G74" s="46"/>
      <c r="H74" s="46">
        <f t="shared" si="0"/>
        <v>0</v>
      </c>
      <c r="I74" s="62">
        <f t="shared" si="9"/>
        <v>0</v>
      </c>
      <c r="J74" s="63">
        <f t="shared" si="2"/>
        <v>0</v>
      </c>
    </row>
    <row r="75" spans="1:10" ht="15.75" x14ac:dyDescent="0.25">
      <c r="A75" s="21">
        <v>48</v>
      </c>
      <c r="B75" s="43" t="s">
        <v>128</v>
      </c>
      <c r="C75" s="35">
        <v>0</v>
      </c>
      <c r="D75" s="46">
        <v>2</v>
      </c>
      <c r="E75" s="46">
        <v>0</v>
      </c>
      <c r="F75" s="46">
        <v>2</v>
      </c>
      <c r="G75" s="46"/>
      <c r="H75" s="46">
        <f t="shared" si="0"/>
        <v>0</v>
      </c>
      <c r="I75" s="62">
        <f t="shared" si="9"/>
        <v>0</v>
      </c>
      <c r="J75" s="63">
        <f t="shared" si="2"/>
        <v>0</v>
      </c>
    </row>
    <row r="76" spans="1:10" ht="31.5" x14ac:dyDescent="0.25">
      <c r="A76" s="21">
        <v>49</v>
      </c>
      <c r="B76" s="26" t="s">
        <v>129</v>
      </c>
      <c r="C76" s="35">
        <v>845.7</v>
      </c>
      <c r="D76" s="46">
        <v>19</v>
      </c>
      <c r="E76" s="46">
        <v>1</v>
      </c>
      <c r="F76" s="46">
        <v>18</v>
      </c>
      <c r="G76" s="46">
        <f>F76</f>
        <v>18</v>
      </c>
      <c r="H76" s="46">
        <f t="shared" ref="H76:H139" si="10">G76/$G$165*$E$2</f>
        <v>1092.9122974261202</v>
      </c>
      <c r="I76" s="62">
        <f t="shared" si="9"/>
        <v>1092.9122974261202</v>
      </c>
      <c r="J76" s="63">
        <f t="shared" ref="J76:J139" si="11">I76*1.1</f>
        <v>1202.2035271687323</v>
      </c>
    </row>
    <row r="77" spans="1:10" ht="31.5" x14ac:dyDescent="0.25">
      <c r="A77" s="21">
        <v>50</v>
      </c>
      <c r="B77" s="26" t="s">
        <v>130</v>
      </c>
      <c r="C77" s="35">
        <v>844.7</v>
      </c>
      <c r="D77" s="46">
        <v>13</v>
      </c>
      <c r="E77" s="46">
        <v>2</v>
      </c>
      <c r="F77" s="46">
        <v>11</v>
      </c>
      <c r="G77" s="46">
        <f>F77</f>
        <v>11</v>
      </c>
      <c r="H77" s="46">
        <f t="shared" si="10"/>
        <v>667.89084842707337</v>
      </c>
      <c r="I77" s="55">
        <v>800</v>
      </c>
      <c r="J77" s="63">
        <f t="shared" si="11"/>
        <v>880.00000000000011</v>
      </c>
    </row>
    <row r="78" spans="1:10" ht="31.5" x14ac:dyDescent="0.25">
      <c r="A78" s="21"/>
      <c r="B78" s="31" t="s">
        <v>131</v>
      </c>
      <c r="C78" s="35"/>
      <c r="D78" s="46"/>
      <c r="E78" s="46"/>
      <c r="F78" s="46"/>
      <c r="G78" s="46"/>
      <c r="H78" s="46">
        <f t="shared" si="10"/>
        <v>0</v>
      </c>
      <c r="I78" s="51">
        <f>H78</f>
        <v>0</v>
      </c>
      <c r="J78" s="63">
        <f t="shared" si="11"/>
        <v>0</v>
      </c>
    </row>
    <row r="79" spans="1:10" ht="47.25" x14ac:dyDescent="0.25">
      <c r="A79" s="21">
        <v>51</v>
      </c>
      <c r="B79" s="42" t="s">
        <v>132</v>
      </c>
      <c r="C79" s="35">
        <v>900.6</v>
      </c>
      <c r="D79" s="46">
        <v>26</v>
      </c>
      <c r="E79" s="46">
        <v>6</v>
      </c>
      <c r="F79" s="46">
        <v>20</v>
      </c>
      <c r="G79" s="46">
        <f>F79</f>
        <v>20</v>
      </c>
      <c r="H79" s="46">
        <f t="shared" si="10"/>
        <v>1214.3469971401335</v>
      </c>
      <c r="I79" s="61">
        <f t="shared" ref="I79:I83" si="12">H79</f>
        <v>1214.3469971401335</v>
      </c>
      <c r="J79" s="63">
        <f t="shared" si="11"/>
        <v>1335.781696854147</v>
      </c>
    </row>
    <row r="80" spans="1:10" ht="31.5" x14ac:dyDescent="0.25">
      <c r="A80" s="21"/>
      <c r="B80" s="32" t="s">
        <v>133</v>
      </c>
      <c r="C80" s="34"/>
      <c r="D80" s="46"/>
      <c r="E80" s="46"/>
      <c r="F80" s="46"/>
      <c r="G80" s="46"/>
      <c r="H80" s="46">
        <f t="shared" si="10"/>
        <v>0</v>
      </c>
      <c r="I80" s="61">
        <f t="shared" si="12"/>
        <v>0</v>
      </c>
      <c r="J80" s="63">
        <f t="shared" si="11"/>
        <v>0</v>
      </c>
    </row>
    <row r="81" spans="1:10" ht="15.75" x14ac:dyDescent="0.25">
      <c r="A81" s="21">
        <v>52</v>
      </c>
      <c r="B81" s="26" t="s">
        <v>134</v>
      </c>
      <c r="C81" s="35">
        <v>845.7</v>
      </c>
      <c r="D81" s="46">
        <v>17</v>
      </c>
      <c r="E81" s="46">
        <v>3</v>
      </c>
      <c r="F81" s="46">
        <v>14</v>
      </c>
      <c r="G81" s="46">
        <f>F81</f>
        <v>14</v>
      </c>
      <c r="H81" s="46">
        <f>G81/$G$165*$E$2+56.32</f>
        <v>906.36289799809344</v>
      </c>
      <c r="I81" s="61">
        <f t="shared" si="12"/>
        <v>906.36289799809344</v>
      </c>
      <c r="J81" s="63">
        <f t="shared" si="11"/>
        <v>996.99918779790289</v>
      </c>
    </row>
    <row r="82" spans="1:10" ht="47.25" x14ac:dyDescent="0.25">
      <c r="A82" s="21">
        <v>53</v>
      </c>
      <c r="B82" s="30" t="s">
        <v>135</v>
      </c>
      <c r="C82" s="35">
        <v>0</v>
      </c>
      <c r="D82" s="46">
        <v>14</v>
      </c>
      <c r="E82" s="46">
        <v>2</v>
      </c>
      <c r="F82" s="46">
        <v>12</v>
      </c>
      <c r="G82" s="46"/>
      <c r="H82" s="46">
        <f t="shared" si="10"/>
        <v>0</v>
      </c>
      <c r="I82" s="61">
        <f t="shared" si="12"/>
        <v>0</v>
      </c>
      <c r="J82" s="63">
        <f t="shared" si="11"/>
        <v>0</v>
      </c>
    </row>
    <row r="83" spans="1:10" ht="31.5" x14ac:dyDescent="0.25">
      <c r="A83" s="21"/>
      <c r="B83" s="31" t="s">
        <v>136</v>
      </c>
      <c r="C83" s="35"/>
      <c r="D83" s="46"/>
      <c r="E83" s="46"/>
      <c r="F83" s="46"/>
      <c r="G83" s="46"/>
      <c r="H83" s="46">
        <f t="shared" si="10"/>
        <v>0</v>
      </c>
      <c r="I83" s="61">
        <f t="shared" si="12"/>
        <v>0</v>
      </c>
      <c r="J83" s="63">
        <f t="shared" si="11"/>
        <v>0</v>
      </c>
    </row>
    <row r="84" spans="1:10" ht="63" x14ac:dyDescent="0.25">
      <c r="A84" s="21">
        <v>54</v>
      </c>
      <c r="B84" s="42" t="s">
        <v>137</v>
      </c>
      <c r="C84" s="35">
        <v>2290.6</v>
      </c>
      <c r="D84" s="46">
        <v>68</v>
      </c>
      <c r="E84" s="46">
        <v>9</v>
      </c>
      <c r="F84" s="46">
        <v>59</v>
      </c>
      <c r="G84" s="46">
        <f>F84</f>
        <v>59</v>
      </c>
      <c r="H84" s="46">
        <f t="shared" si="10"/>
        <v>3582.3236415633937</v>
      </c>
      <c r="I84" s="55">
        <v>3000</v>
      </c>
      <c r="J84" s="63">
        <f t="shared" si="11"/>
        <v>3300.0000000000005</v>
      </c>
    </row>
    <row r="85" spans="1:10" ht="47.25" x14ac:dyDescent="0.25">
      <c r="A85" s="21">
        <v>55</v>
      </c>
      <c r="B85" s="45" t="s">
        <v>138</v>
      </c>
      <c r="C85" s="35">
        <v>0</v>
      </c>
      <c r="D85" s="46">
        <v>2</v>
      </c>
      <c r="E85" s="46">
        <v>0</v>
      </c>
      <c r="F85" s="46">
        <v>2</v>
      </c>
      <c r="G85" s="46"/>
      <c r="H85" s="46">
        <f t="shared" si="10"/>
        <v>0</v>
      </c>
      <c r="I85" s="51">
        <f>H85</f>
        <v>0</v>
      </c>
      <c r="J85" s="63">
        <f t="shared" si="11"/>
        <v>0</v>
      </c>
    </row>
    <row r="86" spans="1:10" ht="31.5" x14ac:dyDescent="0.25">
      <c r="A86" s="21"/>
      <c r="B86" s="31" t="s">
        <v>139</v>
      </c>
      <c r="C86" s="35"/>
      <c r="D86" s="46"/>
      <c r="E86" s="46"/>
      <c r="F86" s="46"/>
      <c r="G86" s="46"/>
      <c r="H86" s="46">
        <f t="shared" si="10"/>
        <v>0</v>
      </c>
      <c r="I86" s="61">
        <f t="shared" ref="I86:I98" si="13">H86</f>
        <v>0</v>
      </c>
      <c r="J86" s="63">
        <f t="shared" si="11"/>
        <v>0</v>
      </c>
    </row>
    <row r="87" spans="1:10" ht="15.75" x14ac:dyDescent="0.25">
      <c r="A87" s="21">
        <v>56</v>
      </c>
      <c r="B87" s="23" t="s">
        <v>140</v>
      </c>
      <c r="C87" s="35">
        <v>1198.5999999999999</v>
      </c>
      <c r="D87" s="46">
        <v>34</v>
      </c>
      <c r="E87" s="46">
        <v>4</v>
      </c>
      <c r="F87" s="46">
        <v>30</v>
      </c>
      <c r="G87" s="46">
        <f>F87</f>
        <v>30</v>
      </c>
      <c r="H87" s="46">
        <f t="shared" si="10"/>
        <v>1821.5204957102003</v>
      </c>
      <c r="I87" s="61">
        <f t="shared" si="13"/>
        <v>1821.5204957102003</v>
      </c>
      <c r="J87" s="63">
        <f t="shared" si="11"/>
        <v>2003.6725452812204</v>
      </c>
    </row>
    <row r="88" spans="1:10" ht="15.75" x14ac:dyDescent="0.25">
      <c r="A88" s="21">
        <v>57</v>
      </c>
      <c r="B88" s="23" t="s">
        <v>141</v>
      </c>
      <c r="C88" s="35">
        <v>841.6</v>
      </c>
      <c r="D88" s="46">
        <v>21</v>
      </c>
      <c r="E88" s="46">
        <v>4</v>
      </c>
      <c r="F88" s="46">
        <v>17</v>
      </c>
      <c r="G88" s="46">
        <f t="shared" ref="G88:G90" si="14">F88</f>
        <v>17</v>
      </c>
      <c r="H88" s="46">
        <f t="shared" si="10"/>
        <v>1032.1949475691135</v>
      </c>
      <c r="I88" s="61">
        <f t="shared" si="13"/>
        <v>1032.1949475691135</v>
      </c>
      <c r="J88" s="63">
        <f t="shared" si="11"/>
        <v>1135.414442326025</v>
      </c>
    </row>
    <row r="89" spans="1:10" ht="15.75" x14ac:dyDescent="0.25">
      <c r="A89" s="21">
        <v>58</v>
      </c>
      <c r="B89" s="23" t="s">
        <v>142</v>
      </c>
      <c r="C89" s="35">
        <v>1397.6</v>
      </c>
      <c r="D89" s="46">
        <v>41</v>
      </c>
      <c r="E89" s="46">
        <v>14</v>
      </c>
      <c r="F89" s="46">
        <v>27</v>
      </c>
      <c r="G89" s="46">
        <f t="shared" si="14"/>
        <v>27</v>
      </c>
      <c r="H89" s="46">
        <f t="shared" si="10"/>
        <v>1639.3684461391802</v>
      </c>
      <c r="I89" s="61">
        <f t="shared" si="13"/>
        <v>1639.3684461391802</v>
      </c>
      <c r="J89" s="63">
        <f t="shared" si="11"/>
        <v>1803.3052907530982</v>
      </c>
    </row>
    <row r="90" spans="1:10" ht="31.5" x14ac:dyDescent="0.25">
      <c r="A90" s="21">
        <v>59</v>
      </c>
      <c r="B90" s="23" t="s">
        <v>143</v>
      </c>
      <c r="C90" s="35">
        <v>961.4</v>
      </c>
      <c r="D90" s="46">
        <v>23</v>
      </c>
      <c r="E90" s="46">
        <v>6</v>
      </c>
      <c r="F90" s="46">
        <v>17</v>
      </c>
      <c r="G90" s="46">
        <f t="shared" si="14"/>
        <v>17</v>
      </c>
      <c r="H90" s="46">
        <f t="shared" si="10"/>
        <v>1032.1949475691135</v>
      </c>
      <c r="I90" s="61">
        <f t="shared" si="13"/>
        <v>1032.1949475691135</v>
      </c>
      <c r="J90" s="63">
        <f t="shared" si="11"/>
        <v>1135.414442326025</v>
      </c>
    </row>
    <row r="91" spans="1:10" ht="15.75" x14ac:dyDescent="0.25">
      <c r="A91" s="21">
        <v>60</v>
      </c>
      <c r="B91" s="28" t="s">
        <v>144</v>
      </c>
      <c r="C91" s="35">
        <v>0</v>
      </c>
      <c r="D91" s="46">
        <v>0</v>
      </c>
      <c r="E91" s="46">
        <v>0</v>
      </c>
      <c r="F91" s="46">
        <v>0</v>
      </c>
      <c r="G91" s="46"/>
      <c r="H91" s="46">
        <f t="shared" si="10"/>
        <v>0</v>
      </c>
      <c r="I91" s="61">
        <f t="shared" si="13"/>
        <v>0</v>
      </c>
      <c r="J91" s="63">
        <f t="shared" si="11"/>
        <v>0</v>
      </c>
    </row>
    <row r="92" spans="1:10" ht="15.75" x14ac:dyDescent="0.25">
      <c r="A92" s="21">
        <v>61</v>
      </c>
      <c r="B92" s="28" t="s">
        <v>145</v>
      </c>
      <c r="C92" s="35">
        <v>0</v>
      </c>
      <c r="D92" s="46">
        <v>1</v>
      </c>
      <c r="E92" s="46">
        <v>0</v>
      </c>
      <c r="F92" s="46">
        <v>1</v>
      </c>
      <c r="G92" s="46"/>
      <c r="H92" s="46">
        <f t="shared" si="10"/>
        <v>0</v>
      </c>
      <c r="I92" s="61">
        <f t="shared" si="13"/>
        <v>0</v>
      </c>
      <c r="J92" s="63">
        <f t="shared" si="11"/>
        <v>0</v>
      </c>
    </row>
    <row r="93" spans="1:10" ht="15.75" x14ac:dyDescent="0.25">
      <c r="A93" s="21">
        <v>62</v>
      </c>
      <c r="B93" s="28" t="s">
        <v>146</v>
      </c>
      <c r="C93" s="35">
        <v>0</v>
      </c>
      <c r="D93" s="46">
        <v>1</v>
      </c>
      <c r="E93" s="46">
        <v>0</v>
      </c>
      <c r="F93" s="46">
        <v>1</v>
      </c>
      <c r="G93" s="46"/>
      <c r="H93" s="46">
        <f t="shared" si="10"/>
        <v>0</v>
      </c>
      <c r="I93" s="61">
        <f t="shared" si="13"/>
        <v>0</v>
      </c>
      <c r="J93" s="63">
        <f t="shared" si="11"/>
        <v>0</v>
      </c>
    </row>
    <row r="94" spans="1:10" ht="15.75" x14ac:dyDescent="0.25">
      <c r="A94" s="21"/>
      <c r="B94" s="31" t="s">
        <v>147</v>
      </c>
      <c r="C94" s="35"/>
      <c r="D94" s="46"/>
      <c r="E94" s="46"/>
      <c r="F94" s="46"/>
      <c r="G94" s="46"/>
      <c r="H94" s="46">
        <f t="shared" si="10"/>
        <v>0</v>
      </c>
      <c r="I94" s="61">
        <f t="shared" si="13"/>
        <v>0</v>
      </c>
      <c r="J94" s="63">
        <f t="shared" si="11"/>
        <v>0</v>
      </c>
    </row>
    <row r="95" spans="1:10" ht="15.75" x14ac:dyDescent="0.25">
      <c r="A95" s="21">
        <v>63</v>
      </c>
      <c r="B95" s="28" t="s">
        <v>148</v>
      </c>
      <c r="C95" s="35">
        <v>0</v>
      </c>
      <c r="D95" s="46">
        <v>14</v>
      </c>
      <c r="E95" s="46">
        <v>0</v>
      </c>
      <c r="F95" s="46">
        <v>14</v>
      </c>
      <c r="G95" s="46"/>
      <c r="H95" s="46">
        <f t="shared" si="10"/>
        <v>0</v>
      </c>
      <c r="I95" s="61">
        <f t="shared" si="13"/>
        <v>0</v>
      </c>
      <c r="J95" s="63">
        <f t="shared" si="11"/>
        <v>0</v>
      </c>
    </row>
    <row r="96" spans="1:10" ht="15.75" x14ac:dyDescent="0.25">
      <c r="A96" s="21">
        <v>64</v>
      </c>
      <c r="B96" s="28" t="s">
        <v>149</v>
      </c>
      <c r="C96" s="35">
        <v>0</v>
      </c>
      <c r="D96" s="46">
        <v>10</v>
      </c>
      <c r="E96" s="46">
        <v>0</v>
      </c>
      <c r="F96" s="46">
        <v>10</v>
      </c>
      <c r="G96" s="46"/>
      <c r="H96" s="46">
        <f t="shared" si="10"/>
        <v>0</v>
      </c>
      <c r="I96" s="61">
        <f t="shared" si="13"/>
        <v>0</v>
      </c>
      <c r="J96" s="63">
        <f t="shared" si="11"/>
        <v>0</v>
      </c>
    </row>
    <row r="97" spans="1:10" ht="15.75" x14ac:dyDescent="0.25">
      <c r="A97" s="21">
        <v>65</v>
      </c>
      <c r="B97" s="28" t="s">
        <v>150</v>
      </c>
      <c r="C97" s="35">
        <v>0</v>
      </c>
      <c r="D97" s="46">
        <v>21</v>
      </c>
      <c r="E97" s="46">
        <v>0</v>
      </c>
      <c r="F97" s="46">
        <v>21</v>
      </c>
      <c r="G97" s="46"/>
      <c r="H97" s="46">
        <f t="shared" si="10"/>
        <v>0</v>
      </c>
      <c r="I97" s="61">
        <f t="shared" si="13"/>
        <v>0</v>
      </c>
      <c r="J97" s="63">
        <f t="shared" si="11"/>
        <v>0</v>
      </c>
    </row>
    <row r="98" spans="1:10" ht="31.5" x14ac:dyDescent="0.25">
      <c r="A98" s="21"/>
      <c r="B98" s="31" t="s">
        <v>151</v>
      </c>
      <c r="C98" s="35"/>
      <c r="D98" s="46"/>
      <c r="E98" s="46"/>
      <c r="F98" s="46"/>
      <c r="G98" s="46"/>
      <c r="H98" s="46">
        <f t="shared" si="10"/>
        <v>0</v>
      </c>
      <c r="I98" s="61">
        <f t="shared" si="13"/>
        <v>0</v>
      </c>
      <c r="J98" s="63">
        <f t="shared" si="11"/>
        <v>0</v>
      </c>
    </row>
    <row r="99" spans="1:10" ht="31.5" x14ac:dyDescent="0.25">
      <c r="A99" s="21">
        <v>66</v>
      </c>
      <c r="B99" s="40" t="s">
        <v>152</v>
      </c>
      <c r="C99" s="35">
        <v>841</v>
      </c>
      <c r="D99" s="46">
        <v>7</v>
      </c>
      <c r="E99" s="46">
        <v>1</v>
      </c>
      <c r="F99" s="46">
        <v>6</v>
      </c>
      <c r="G99" s="46">
        <f>F99</f>
        <v>6</v>
      </c>
      <c r="H99" s="46">
        <f t="shared" si="10"/>
        <v>364.30409914204</v>
      </c>
      <c r="I99" s="55">
        <v>800</v>
      </c>
      <c r="J99" s="63">
        <f t="shared" si="11"/>
        <v>880.00000000000011</v>
      </c>
    </row>
    <row r="100" spans="1:10" ht="47.25" x14ac:dyDescent="0.25">
      <c r="A100" s="21">
        <v>67</v>
      </c>
      <c r="B100" s="43" t="s">
        <v>153</v>
      </c>
      <c r="C100" s="35">
        <v>0</v>
      </c>
      <c r="D100" s="46">
        <v>5</v>
      </c>
      <c r="E100" s="46">
        <v>0</v>
      </c>
      <c r="F100" s="46">
        <v>5</v>
      </c>
      <c r="G100" s="46"/>
      <c r="H100" s="46">
        <f t="shared" si="10"/>
        <v>0</v>
      </c>
      <c r="I100" s="51">
        <f>H100</f>
        <v>0</v>
      </c>
      <c r="J100" s="63">
        <f t="shared" si="11"/>
        <v>0</v>
      </c>
    </row>
    <row r="101" spans="1:10" ht="47.25" x14ac:dyDescent="0.25">
      <c r="A101" s="21">
        <v>68</v>
      </c>
      <c r="B101" s="23" t="s">
        <v>154</v>
      </c>
      <c r="C101" s="35">
        <v>0</v>
      </c>
      <c r="D101" s="46">
        <v>15</v>
      </c>
      <c r="E101" s="46">
        <v>0</v>
      </c>
      <c r="F101" s="46">
        <v>15</v>
      </c>
      <c r="G101" s="46">
        <f>F101</f>
        <v>15</v>
      </c>
      <c r="H101" s="46">
        <f t="shared" si="10"/>
        <v>910.76024785510015</v>
      </c>
      <c r="I101" s="61">
        <f t="shared" ref="I101:I104" si="15">H101</f>
        <v>910.76024785510015</v>
      </c>
      <c r="J101" s="63">
        <f t="shared" si="11"/>
        <v>1001.8362726406102</v>
      </c>
    </row>
    <row r="102" spans="1:10" ht="31.5" x14ac:dyDescent="0.25">
      <c r="A102" s="21">
        <v>69</v>
      </c>
      <c r="B102" s="43" t="s">
        <v>155</v>
      </c>
      <c r="C102" s="35">
        <v>840.9</v>
      </c>
      <c r="D102" s="46">
        <v>2</v>
      </c>
      <c r="E102" s="46">
        <v>1</v>
      </c>
      <c r="F102" s="46">
        <v>1</v>
      </c>
      <c r="G102" s="46"/>
      <c r="H102" s="46">
        <f t="shared" si="10"/>
        <v>0</v>
      </c>
      <c r="I102" s="61">
        <f t="shared" si="15"/>
        <v>0</v>
      </c>
      <c r="J102" s="63">
        <f t="shared" si="11"/>
        <v>0</v>
      </c>
    </row>
    <row r="103" spans="1:10" ht="31.5" x14ac:dyDescent="0.25">
      <c r="A103" s="21"/>
      <c r="B103" s="32" t="s">
        <v>156</v>
      </c>
      <c r="C103" s="34"/>
      <c r="D103" s="46"/>
      <c r="E103" s="46"/>
      <c r="F103" s="46"/>
      <c r="G103" s="46"/>
      <c r="H103" s="46">
        <f t="shared" si="10"/>
        <v>0</v>
      </c>
      <c r="I103" s="61">
        <f t="shared" si="15"/>
        <v>0</v>
      </c>
      <c r="J103" s="63">
        <f t="shared" si="11"/>
        <v>0</v>
      </c>
    </row>
    <row r="104" spans="1:10" ht="15.75" x14ac:dyDescent="0.25">
      <c r="A104" s="21">
        <v>70</v>
      </c>
      <c r="B104" s="43" t="s">
        <v>157</v>
      </c>
      <c r="C104" s="35">
        <v>0</v>
      </c>
      <c r="D104" s="46">
        <v>33</v>
      </c>
      <c r="E104" s="46">
        <v>3</v>
      </c>
      <c r="F104" s="46">
        <v>30</v>
      </c>
      <c r="G104" s="46"/>
      <c r="H104" s="46">
        <f t="shared" si="10"/>
        <v>0</v>
      </c>
      <c r="I104" s="61">
        <f t="shared" si="15"/>
        <v>0</v>
      </c>
      <c r="J104" s="63">
        <f t="shared" si="11"/>
        <v>0</v>
      </c>
    </row>
    <row r="105" spans="1:10" ht="15.75" x14ac:dyDescent="0.25">
      <c r="A105" s="21">
        <v>71</v>
      </c>
      <c r="B105" s="23" t="s">
        <v>158</v>
      </c>
      <c r="C105" s="35">
        <v>1841.7</v>
      </c>
      <c r="D105" s="46">
        <v>13</v>
      </c>
      <c r="E105" s="46">
        <v>3</v>
      </c>
      <c r="F105" s="46">
        <v>10</v>
      </c>
      <c r="G105" s="46">
        <f>F105</f>
        <v>10</v>
      </c>
      <c r="H105" s="46">
        <f t="shared" si="10"/>
        <v>607.17349857006673</v>
      </c>
      <c r="I105" s="55">
        <v>800</v>
      </c>
      <c r="J105" s="63">
        <f t="shared" si="11"/>
        <v>880.00000000000011</v>
      </c>
    </row>
    <row r="106" spans="1:10" ht="31.5" x14ac:dyDescent="0.25">
      <c r="A106" s="21"/>
      <c r="B106" s="31" t="s">
        <v>159</v>
      </c>
      <c r="C106" s="35"/>
      <c r="D106" s="46"/>
      <c r="E106" s="46"/>
      <c r="F106" s="46"/>
      <c r="G106" s="46"/>
      <c r="H106" s="46">
        <f t="shared" si="10"/>
        <v>0</v>
      </c>
      <c r="I106" s="51">
        <f>H106</f>
        <v>0</v>
      </c>
      <c r="J106" s="63">
        <f t="shared" si="11"/>
        <v>0</v>
      </c>
    </row>
    <row r="107" spans="1:10" ht="15.75" x14ac:dyDescent="0.25">
      <c r="A107" s="21">
        <v>72</v>
      </c>
      <c r="B107" s="28" t="s">
        <v>160</v>
      </c>
      <c r="C107" s="35">
        <v>0</v>
      </c>
      <c r="D107" s="46">
        <v>3</v>
      </c>
      <c r="E107" s="46">
        <v>0</v>
      </c>
      <c r="F107" s="46">
        <v>3</v>
      </c>
      <c r="G107" s="46"/>
      <c r="H107" s="46">
        <f t="shared" si="10"/>
        <v>0</v>
      </c>
      <c r="I107" s="61">
        <f t="shared" ref="I107:I119" si="16">H107</f>
        <v>0</v>
      </c>
      <c r="J107" s="63">
        <f t="shared" si="11"/>
        <v>0</v>
      </c>
    </row>
    <row r="108" spans="1:10" ht="31.5" x14ac:dyDescent="0.25">
      <c r="A108" s="21">
        <v>73</v>
      </c>
      <c r="B108" s="28" t="s">
        <v>161</v>
      </c>
      <c r="C108" s="35">
        <v>0</v>
      </c>
      <c r="D108" s="46">
        <v>3</v>
      </c>
      <c r="E108" s="46">
        <v>0</v>
      </c>
      <c r="F108" s="46">
        <v>3</v>
      </c>
      <c r="G108" s="46"/>
      <c r="H108" s="46">
        <f t="shared" si="10"/>
        <v>0</v>
      </c>
      <c r="I108" s="61">
        <f t="shared" si="16"/>
        <v>0</v>
      </c>
      <c r="J108" s="63">
        <f t="shared" si="11"/>
        <v>0</v>
      </c>
    </row>
    <row r="109" spans="1:10" ht="31.5" x14ac:dyDescent="0.25">
      <c r="A109" s="21">
        <v>74</v>
      </c>
      <c r="B109" s="28" t="s">
        <v>162</v>
      </c>
      <c r="C109" s="35">
        <v>0</v>
      </c>
      <c r="D109" s="46">
        <v>5</v>
      </c>
      <c r="E109" s="46">
        <v>0</v>
      </c>
      <c r="F109" s="46">
        <v>5</v>
      </c>
      <c r="G109" s="46"/>
      <c r="H109" s="46">
        <f t="shared" si="10"/>
        <v>0</v>
      </c>
      <c r="I109" s="61">
        <f t="shared" si="16"/>
        <v>0</v>
      </c>
      <c r="J109" s="63">
        <f t="shared" si="11"/>
        <v>0</v>
      </c>
    </row>
    <row r="110" spans="1:10" ht="31.5" x14ac:dyDescent="0.25">
      <c r="A110" s="21">
        <v>75</v>
      </c>
      <c r="B110" s="28" t="s">
        <v>70</v>
      </c>
      <c r="C110" s="35">
        <v>0</v>
      </c>
      <c r="D110" s="46">
        <v>18</v>
      </c>
      <c r="E110" s="46">
        <v>0</v>
      </c>
      <c r="F110" s="46">
        <v>18</v>
      </c>
      <c r="G110" s="46"/>
      <c r="H110" s="46">
        <f t="shared" si="10"/>
        <v>0</v>
      </c>
      <c r="I110" s="61">
        <f t="shared" si="16"/>
        <v>0</v>
      </c>
      <c r="J110" s="63">
        <f t="shared" si="11"/>
        <v>0</v>
      </c>
    </row>
    <row r="111" spans="1:10" ht="15.75" x14ac:dyDescent="0.25">
      <c r="A111" s="21">
        <v>76</v>
      </c>
      <c r="B111" s="43" t="s">
        <v>163</v>
      </c>
      <c r="C111" s="35">
        <v>0</v>
      </c>
      <c r="D111" s="46">
        <v>5</v>
      </c>
      <c r="E111" s="46">
        <v>0</v>
      </c>
      <c r="F111" s="46">
        <v>5</v>
      </c>
      <c r="G111" s="46"/>
      <c r="H111" s="46">
        <f t="shared" si="10"/>
        <v>0</v>
      </c>
      <c r="I111" s="61">
        <f t="shared" si="16"/>
        <v>0</v>
      </c>
      <c r="J111" s="63">
        <f t="shared" si="11"/>
        <v>0</v>
      </c>
    </row>
    <row r="112" spans="1:10" ht="31.5" x14ac:dyDescent="0.25">
      <c r="A112" s="21"/>
      <c r="B112" s="31" t="s">
        <v>164</v>
      </c>
      <c r="C112" s="35"/>
      <c r="D112" s="46"/>
      <c r="E112" s="46"/>
      <c r="F112" s="46"/>
      <c r="G112" s="46"/>
      <c r="H112" s="46">
        <f t="shared" si="10"/>
        <v>0</v>
      </c>
      <c r="I112" s="61">
        <f t="shared" si="16"/>
        <v>0</v>
      </c>
      <c r="J112" s="63">
        <f t="shared" si="11"/>
        <v>0</v>
      </c>
    </row>
    <row r="113" spans="1:10" ht="31.5" x14ac:dyDescent="0.25">
      <c r="A113" s="21">
        <v>77</v>
      </c>
      <c r="B113" s="23" t="s">
        <v>165</v>
      </c>
      <c r="C113" s="35">
        <v>1364.6</v>
      </c>
      <c r="D113" s="46">
        <v>41</v>
      </c>
      <c r="E113" s="46">
        <v>8</v>
      </c>
      <c r="F113" s="46">
        <v>33</v>
      </c>
      <c r="G113" s="46">
        <f>F113</f>
        <v>33</v>
      </c>
      <c r="H113" s="46">
        <f t="shared" si="10"/>
        <v>2003.6725452812202</v>
      </c>
      <c r="I113" s="61">
        <f t="shared" si="16"/>
        <v>2003.6725452812202</v>
      </c>
      <c r="J113" s="63">
        <f t="shared" si="11"/>
        <v>2204.0397998093422</v>
      </c>
    </row>
    <row r="114" spans="1:10" ht="15.75" x14ac:dyDescent="0.25">
      <c r="A114" s="21">
        <v>78</v>
      </c>
      <c r="B114" s="23" t="s">
        <v>166</v>
      </c>
      <c r="C114" s="35">
        <v>1397.6</v>
      </c>
      <c r="D114" s="46">
        <v>41</v>
      </c>
      <c r="E114" s="46">
        <v>14</v>
      </c>
      <c r="F114" s="46">
        <v>27</v>
      </c>
      <c r="G114" s="46">
        <f t="shared" ref="G114:G115" si="17">F114</f>
        <v>27</v>
      </c>
      <c r="H114" s="46">
        <f t="shared" si="10"/>
        <v>1639.3684461391802</v>
      </c>
      <c r="I114" s="61">
        <f t="shared" si="16"/>
        <v>1639.3684461391802</v>
      </c>
      <c r="J114" s="63">
        <f t="shared" si="11"/>
        <v>1803.3052907530982</v>
      </c>
    </row>
    <row r="115" spans="1:10" ht="47.25" x14ac:dyDescent="0.25">
      <c r="A115" s="21">
        <v>79</v>
      </c>
      <c r="B115" s="40" t="s">
        <v>167</v>
      </c>
      <c r="C115" s="35">
        <v>961.4</v>
      </c>
      <c r="D115" s="46">
        <v>23</v>
      </c>
      <c r="E115" s="46">
        <v>6</v>
      </c>
      <c r="F115" s="46">
        <v>17</v>
      </c>
      <c r="G115" s="46">
        <f t="shared" si="17"/>
        <v>17</v>
      </c>
      <c r="H115" s="46">
        <f t="shared" si="10"/>
        <v>1032.1949475691135</v>
      </c>
      <c r="I115" s="61">
        <f t="shared" si="16"/>
        <v>1032.1949475691135</v>
      </c>
      <c r="J115" s="63">
        <f t="shared" si="11"/>
        <v>1135.414442326025</v>
      </c>
    </row>
    <row r="116" spans="1:10" ht="15.75" x14ac:dyDescent="0.25">
      <c r="A116" s="21">
        <v>80</v>
      </c>
      <c r="B116" s="28" t="s">
        <v>168</v>
      </c>
      <c r="C116" s="35">
        <v>0</v>
      </c>
      <c r="D116" s="46">
        <v>15</v>
      </c>
      <c r="E116" s="46">
        <v>0</v>
      </c>
      <c r="F116" s="46">
        <v>15</v>
      </c>
      <c r="G116" s="46"/>
      <c r="H116" s="46">
        <f t="shared" si="10"/>
        <v>0</v>
      </c>
      <c r="I116" s="61">
        <f t="shared" si="16"/>
        <v>0</v>
      </c>
      <c r="J116" s="63">
        <f t="shared" si="11"/>
        <v>0</v>
      </c>
    </row>
    <row r="117" spans="1:10" ht="31.5" x14ac:dyDescent="0.25">
      <c r="A117" s="21"/>
      <c r="B117" s="31" t="s">
        <v>169</v>
      </c>
      <c r="C117" s="35"/>
      <c r="D117" s="46"/>
      <c r="E117" s="46"/>
      <c r="F117" s="46"/>
      <c r="G117" s="46"/>
      <c r="H117" s="46">
        <f t="shared" si="10"/>
        <v>0</v>
      </c>
      <c r="I117" s="61">
        <f t="shared" si="16"/>
        <v>0</v>
      </c>
      <c r="J117" s="63">
        <f t="shared" si="11"/>
        <v>0</v>
      </c>
    </row>
    <row r="118" spans="1:10" ht="15.75" x14ac:dyDescent="0.25">
      <c r="A118" s="21">
        <v>81</v>
      </c>
      <c r="B118" s="23" t="s">
        <v>170</v>
      </c>
      <c r="C118" s="35">
        <v>0</v>
      </c>
      <c r="D118" s="46">
        <v>81</v>
      </c>
      <c r="E118" s="46">
        <v>0</v>
      </c>
      <c r="F118" s="46">
        <v>81</v>
      </c>
      <c r="G118" s="46">
        <f>F118</f>
        <v>81</v>
      </c>
      <c r="H118" s="46">
        <f t="shared" si="10"/>
        <v>4918.1053384175402</v>
      </c>
      <c r="I118" s="55">
        <v>3000</v>
      </c>
      <c r="J118" s="63">
        <f t="shared" si="11"/>
        <v>3300.0000000000005</v>
      </c>
    </row>
    <row r="119" spans="1:10" ht="31.5" x14ac:dyDescent="0.25">
      <c r="A119" s="21"/>
      <c r="B119" s="31" t="s">
        <v>171</v>
      </c>
      <c r="C119" s="35"/>
      <c r="D119" s="46"/>
      <c r="E119" s="46"/>
      <c r="F119" s="46"/>
      <c r="G119" s="46"/>
      <c r="H119" s="46">
        <f t="shared" si="10"/>
        <v>0</v>
      </c>
      <c r="I119" s="61">
        <f t="shared" si="16"/>
        <v>0</v>
      </c>
      <c r="J119" s="63">
        <f t="shared" si="11"/>
        <v>0</v>
      </c>
    </row>
    <row r="120" spans="1:10" ht="15.75" x14ac:dyDescent="0.25">
      <c r="A120" s="21">
        <v>82</v>
      </c>
      <c r="B120" s="23" t="s">
        <v>172</v>
      </c>
      <c r="C120" s="35">
        <v>0</v>
      </c>
      <c r="D120" s="46">
        <v>13</v>
      </c>
      <c r="E120" s="46">
        <v>0</v>
      </c>
      <c r="F120" s="46">
        <v>13</v>
      </c>
      <c r="G120" s="46">
        <f>F120</f>
        <v>13</v>
      </c>
      <c r="H120" s="46">
        <f t="shared" si="10"/>
        <v>789.32554814108676</v>
      </c>
      <c r="I120" s="55">
        <v>800</v>
      </c>
      <c r="J120" s="63">
        <f t="shared" si="11"/>
        <v>880.00000000000011</v>
      </c>
    </row>
    <row r="121" spans="1:10" ht="15.75" x14ac:dyDescent="0.25">
      <c r="A121" s="21">
        <v>83</v>
      </c>
      <c r="B121" s="43" t="s">
        <v>173</v>
      </c>
      <c r="C121" s="35">
        <v>0</v>
      </c>
      <c r="D121" s="46">
        <v>3</v>
      </c>
      <c r="E121" s="46">
        <v>0</v>
      </c>
      <c r="F121" s="46">
        <v>3</v>
      </c>
      <c r="G121" s="46"/>
      <c r="H121" s="46">
        <f t="shared" si="10"/>
        <v>0</v>
      </c>
      <c r="I121" s="51">
        <f>H121</f>
        <v>0</v>
      </c>
      <c r="J121" s="63">
        <f t="shared" si="11"/>
        <v>0</v>
      </c>
    </row>
    <row r="122" spans="1:10" ht="15.75" x14ac:dyDescent="0.25">
      <c r="A122" s="21"/>
      <c r="B122" s="31" t="s">
        <v>174</v>
      </c>
      <c r="C122" s="35"/>
      <c r="D122" s="46"/>
      <c r="E122" s="46"/>
      <c r="F122" s="46"/>
      <c r="G122" s="46"/>
      <c r="H122" s="46">
        <f t="shared" si="10"/>
        <v>0</v>
      </c>
      <c r="I122" s="61">
        <f t="shared" ref="I122:I125" si="18">H122</f>
        <v>0</v>
      </c>
      <c r="J122" s="63">
        <f t="shared" si="11"/>
        <v>0</v>
      </c>
    </row>
    <row r="123" spans="1:10" ht="15.75" x14ac:dyDescent="0.25">
      <c r="A123" s="21">
        <v>84</v>
      </c>
      <c r="B123" s="23" t="s">
        <v>175</v>
      </c>
      <c r="C123" s="35">
        <v>0</v>
      </c>
      <c r="D123" s="46">
        <v>14</v>
      </c>
      <c r="E123" s="46">
        <v>0</v>
      </c>
      <c r="F123" s="46">
        <v>14</v>
      </c>
      <c r="G123" s="46">
        <f>F123</f>
        <v>14</v>
      </c>
      <c r="H123" s="46">
        <f>G123/$G$165*$E$2+102.36</f>
        <v>952.40289799809341</v>
      </c>
      <c r="I123" s="61">
        <f t="shared" si="18"/>
        <v>952.40289799809341</v>
      </c>
      <c r="J123" s="63">
        <f t="shared" si="11"/>
        <v>1047.6431877979028</v>
      </c>
    </row>
    <row r="124" spans="1:10" ht="15.75" x14ac:dyDescent="0.25">
      <c r="A124" s="21"/>
      <c r="B124" s="32" t="s">
        <v>176</v>
      </c>
      <c r="C124" s="34"/>
      <c r="D124" s="46"/>
      <c r="E124" s="46"/>
      <c r="F124" s="46"/>
      <c r="G124" s="46"/>
      <c r="H124" s="46">
        <f t="shared" si="10"/>
        <v>0</v>
      </c>
      <c r="I124" s="61">
        <f t="shared" si="18"/>
        <v>0</v>
      </c>
      <c r="J124" s="63">
        <f t="shared" si="11"/>
        <v>0</v>
      </c>
    </row>
    <row r="125" spans="1:10" ht="15.75" x14ac:dyDescent="0.25">
      <c r="A125" s="21">
        <v>85</v>
      </c>
      <c r="B125" s="28" t="s">
        <v>177</v>
      </c>
      <c r="C125" s="35">
        <v>0</v>
      </c>
      <c r="D125" s="46">
        <v>2</v>
      </c>
      <c r="E125" s="46">
        <v>3</v>
      </c>
      <c r="F125" s="46">
        <v>-1</v>
      </c>
      <c r="G125" s="46"/>
      <c r="H125" s="46">
        <f t="shared" si="10"/>
        <v>0</v>
      </c>
      <c r="I125" s="61">
        <f t="shared" si="18"/>
        <v>0</v>
      </c>
      <c r="J125" s="63">
        <f t="shared" si="11"/>
        <v>0</v>
      </c>
    </row>
    <row r="126" spans="1:10" ht="15.75" x14ac:dyDescent="0.25">
      <c r="A126" s="21">
        <v>86</v>
      </c>
      <c r="B126" s="23" t="s">
        <v>178</v>
      </c>
      <c r="C126" s="35">
        <v>1959.6</v>
      </c>
      <c r="D126" s="46">
        <v>57</v>
      </c>
      <c r="E126" s="46">
        <v>6</v>
      </c>
      <c r="F126" s="46">
        <v>51</v>
      </c>
      <c r="G126" s="46">
        <f>F126</f>
        <v>51</v>
      </c>
      <c r="H126" s="46">
        <f t="shared" si="10"/>
        <v>3096.5848427073402</v>
      </c>
      <c r="I126" s="55">
        <v>3000</v>
      </c>
      <c r="J126" s="63">
        <f t="shared" si="11"/>
        <v>3300.0000000000005</v>
      </c>
    </row>
    <row r="127" spans="1:10" ht="31.5" x14ac:dyDescent="0.25">
      <c r="A127" s="21">
        <v>87</v>
      </c>
      <c r="B127" s="40" t="s">
        <v>179</v>
      </c>
      <c r="C127" s="35">
        <v>845.7</v>
      </c>
      <c r="D127" s="46">
        <v>17</v>
      </c>
      <c r="E127" s="46">
        <v>2</v>
      </c>
      <c r="F127" s="46">
        <v>15</v>
      </c>
      <c r="G127" s="46">
        <f>F127</f>
        <v>15</v>
      </c>
      <c r="H127" s="46">
        <f>G127/$G$165*$E$2+87.56</f>
        <v>998.32024785510021</v>
      </c>
      <c r="I127" s="51">
        <f>H127</f>
        <v>998.32024785510021</v>
      </c>
      <c r="J127" s="63">
        <f t="shared" si="11"/>
        <v>1098.1522726406104</v>
      </c>
    </row>
    <row r="128" spans="1:10" ht="15.75" x14ac:dyDescent="0.25">
      <c r="A128" s="21">
        <v>88</v>
      </c>
      <c r="B128" s="28" t="s">
        <v>180</v>
      </c>
      <c r="C128" s="35">
        <v>0</v>
      </c>
      <c r="D128" s="46">
        <v>2</v>
      </c>
      <c r="E128" s="46">
        <v>0</v>
      </c>
      <c r="F128" s="46">
        <v>2</v>
      </c>
      <c r="G128" s="46"/>
      <c r="H128" s="46">
        <f t="shared" si="10"/>
        <v>0</v>
      </c>
      <c r="I128" s="61">
        <f t="shared" ref="I128:I133" si="19">H128</f>
        <v>0</v>
      </c>
      <c r="J128" s="63">
        <f t="shared" si="11"/>
        <v>0</v>
      </c>
    </row>
    <row r="129" spans="1:10" ht="31.5" x14ac:dyDescent="0.25">
      <c r="A129" s="21">
        <v>89</v>
      </c>
      <c r="B129" s="43" t="s">
        <v>181</v>
      </c>
      <c r="C129" s="35">
        <v>845.2</v>
      </c>
      <c r="D129" s="46">
        <v>9</v>
      </c>
      <c r="E129" s="46">
        <v>1</v>
      </c>
      <c r="F129" s="46">
        <v>8</v>
      </c>
      <c r="G129" s="46"/>
      <c r="H129" s="46">
        <f t="shared" si="10"/>
        <v>0</v>
      </c>
      <c r="I129" s="61">
        <f t="shared" si="19"/>
        <v>0</v>
      </c>
      <c r="J129" s="63">
        <f t="shared" si="11"/>
        <v>0</v>
      </c>
    </row>
    <row r="130" spans="1:10" ht="15.75" x14ac:dyDescent="0.25">
      <c r="A130" s="21">
        <v>90</v>
      </c>
      <c r="B130" s="23" t="s">
        <v>182</v>
      </c>
      <c r="C130" s="35">
        <v>0</v>
      </c>
      <c r="D130" s="46">
        <v>33</v>
      </c>
      <c r="E130" s="46">
        <v>0</v>
      </c>
      <c r="F130" s="46">
        <v>33</v>
      </c>
      <c r="G130" s="46">
        <f>F130</f>
        <v>33</v>
      </c>
      <c r="H130" s="46">
        <f>G130/$G$165*$E$2+58.32</f>
        <v>2061.9925452812204</v>
      </c>
      <c r="I130" s="61">
        <f t="shared" si="19"/>
        <v>2061.9925452812204</v>
      </c>
      <c r="J130" s="63">
        <f t="shared" si="11"/>
        <v>2268.1917998093427</v>
      </c>
    </row>
    <row r="131" spans="1:10" ht="15.75" x14ac:dyDescent="0.25">
      <c r="A131" s="21"/>
      <c r="B131" s="31" t="s">
        <v>183</v>
      </c>
      <c r="C131" s="35"/>
      <c r="D131" s="46"/>
      <c r="E131" s="46"/>
      <c r="F131" s="46"/>
      <c r="G131" s="46"/>
      <c r="H131" s="46">
        <f t="shared" si="10"/>
        <v>0</v>
      </c>
      <c r="I131" s="61">
        <f t="shared" si="19"/>
        <v>0</v>
      </c>
      <c r="J131" s="63">
        <f t="shared" si="11"/>
        <v>0</v>
      </c>
    </row>
    <row r="132" spans="1:10" ht="31.5" x14ac:dyDescent="0.25">
      <c r="A132" s="21">
        <v>91</v>
      </c>
      <c r="B132" s="28" t="s">
        <v>184</v>
      </c>
      <c r="C132" s="35">
        <v>0</v>
      </c>
      <c r="D132" s="46">
        <v>25</v>
      </c>
      <c r="E132" s="46">
        <v>0</v>
      </c>
      <c r="F132" s="46">
        <v>25</v>
      </c>
      <c r="G132" s="46"/>
      <c r="H132" s="46">
        <f t="shared" si="10"/>
        <v>0</v>
      </c>
      <c r="I132" s="61">
        <f t="shared" si="19"/>
        <v>0</v>
      </c>
      <c r="J132" s="63">
        <f t="shared" si="11"/>
        <v>0</v>
      </c>
    </row>
    <row r="133" spans="1:10" ht="47.25" x14ac:dyDescent="0.25">
      <c r="A133" s="21"/>
      <c r="B133" s="32" t="s">
        <v>185</v>
      </c>
      <c r="C133" s="34"/>
      <c r="D133" s="46"/>
      <c r="E133" s="46"/>
      <c r="F133" s="46"/>
      <c r="G133" s="46"/>
      <c r="H133" s="46">
        <f t="shared" si="10"/>
        <v>0</v>
      </c>
      <c r="I133" s="61">
        <f t="shared" si="19"/>
        <v>0</v>
      </c>
      <c r="J133" s="63">
        <f t="shared" si="11"/>
        <v>0</v>
      </c>
    </row>
    <row r="134" spans="1:10" ht="31.5" x14ac:dyDescent="0.25">
      <c r="A134" s="21">
        <v>92</v>
      </c>
      <c r="B134" s="23" t="s">
        <v>186</v>
      </c>
      <c r="C134" s="35">
        <v>3150.6</v>
      </c>
      <c r="D134" s="46">
        <v>95</v>
      </c>
      <c r="E134" s="46">
        <v>9</v>
      </c>
      <c r="F134" s="46">
        <v>86</v>
      </c>
      <c r="G134" s="46">
        <f>F134</f>
        <v>86</v>
      </c>
      <c r="H134" s="46">
        <f t="shared" si="10"/>
        <v>5221.6920877025732</v>
      </c>
      <c r="I134" s="55">
        <v>3000</v>
      </c>
      <c r="J134" s="63">
        <f t="shared" si="11"/>
        <v>3300.0000000000005</v>
      </c>
    </row>
    <row r="135" spans="1:10" ht="31.5" x14ac:dyDescent="0.25">
      <c r="A135" s="21"/>
      <c r="B135" s="31" t="s">
        <v>187</v>
      </c>
      <c r="C135" s="35"/>
      <c r="D135" s="46"/>
      <c r="E135" s="46"/>
      <c r="F135" s="46"/>
      <c r="G135" s="46"/>
      <c r="H135" s="46">
        <f t="shared" si="10"/>
        <v>0</v>
      </c>
      <c r="I135" s="51">
        <f>H135</f>
        <v>0</v>
      </c>
      <c r="J135" s="63">
        <f t="shared" si="11"/>
        <v>0</v>
      </c>
    </row>
    <row r="136" spans="1:10" ht="15.75" x14ac:dyDescent="0.25">
      <c r="A136" s="21">
        <v>93</v>
      </c>
      <c r="B136" s="28" t="s">
        <v>188</v>
      </c>
      <c r="C136" s="35">
        <v>0</v>
      </c>
      <c r="D136" s="46">
        <v>19</v>
      </c>
      <c r="E136" s="46">
        <v>0</v>
      </c>
      <c r="F136" s="46">
        <v>19</v>
      </c>
      <c r="G136" s="46"/>
      <c r="H136" s="46">
        <f t="shared" si="10"/>
        <v>0</v>
      </c>
      <c r="I136" s="61">
        <f t="shared" ref="I136:I164" si="20">H136</f>
        <v>0</v>
      </c>
      <c r="J136" s="63">
        <f t="shared" si="11"/>
        <v>0</v>
      </c>
    </row>
    <row r="137" spans="1:10" ht="15.75" x14ac:dyDescent="0.25">
      <c r="A137" s="21">
        <v>94</v>
      </c>
      <c r="B137" s="28" t="s">
        <v>189</v>
      </c>
      <c r="C137" s="35">
        <v>0</v>
      </c>
      <c r="D137" s="46">
        <v>8</v>
      </c>
      <c r="E137" s="46">
        <v>0</v>
      </c>
      <c r="F137" s="46">
        <v>8</v>
      </c>
      <c r="G137" s="46"/>
      <c r="H137" s="46">
        <f t="shared" si="10"/>
        <v>0</v>
      </c>
      <c r="I137" s="61">
        <f t="shared" si="20"/>
        <v>0</v>
      </c>
      <c r="J137" s="63">
        <f t="shared" si="11"/>
        <v>0</v>
      </c>
    </row>
    <row r="138" spans="1:10" ht="31.5" x14ac:dyDescent="0.25">
      <c r="A138" s="21">
        <v>95</v>
      </c>
      <c r="B138" s="28" t="s">
        <v>190</v>
      </c>
      <c r="C138" s="35">
        <v>0</v>
      </c>
      <c r="D138" s="46">
        <v>10</v>
      </c>
      <c r="E138" s="46">
        <v>0</v>
      </c>
      <c r="F138" s="46">
        <v>10</v>
      </c>
      <c r="G138" s="46"/>
      <c r="H138" s="46">
        <f t="shared" si="10"/>
        <v>0</v>
      </c>
      <c r="I138" s="61">
        <f t="shared" si="20"/>
        <v>0</v>
      </c>
      <c r="J138" s="63">
        <f t="shared" si="11"/>
        <v>0</v>
      </c>
    </row>
    <row r="139" spans="1:10" ht="15.75" x14ac:dyDescent="0.25">
      <c r="A139" s="21">
        <v>96</v>
      </c>
      <c r="B139" s="28" t="s">
        <v>191</v>
      </c>
      <c r="C139" s="35">
        <v>0</v>
      </c>
      <c r="D139" s="46">
        <v>8</v>
      </c>
      <c r="E139" s="46">
        <v>0</v>
      </c>
      <c r="F139" s="46">
        <v>8</v>
      </c>
      <c r="G139" s="46"/>
      <c r="H139" s="46">
        <f t="shared" si="10"/>
        <v>0</v>
      </c>
      <c r="I139" s="61">
        <f t="shared" si="20"/>
        <v>0</v>
      </c>
      <c r="J139" s="63">
        <f t="shared" si="11"/>
        <v>0</v>
      </c>
    </row>
    <row r="140" spans="1:10" ht="78.75" x14ac:dyDescent="0.25">
      <c r="A140" s="21"/>
      <c r="B140" s="31" t="s">
        <v>192</v>
      </c>
      <c r="C140" s="35"/>
      <c r="D140" s="46"/>
      <c r="E140" s="46"/>
      <c r="F140" s="46"/>
      <c r="G140" s="46"/>
      <c r="H140" s="46">
        <f t="shared" ref="H140:H164" si="21">G140/$G$165*$E$2</f>
        <v>0</v>
      </c>
      <c r="I140" s="61">
        <f t="shared" si="20"/>
        <v>0</v>
      </c>
      <c r="J140" s="63">
        <f t="shared" ref="J140:J164" si="22">I140*1.1</f>
        <v>0</v>
      </c>
    </row>
    <row r="141" spans="1:10" ht="15.75" x14ac:dyDescent="0.25">
      <c r="A141" s="21">
        <v>97</v>
      </c>
      <c r="B141" s="43" t="s">
        <v>193</v>
      </c>
      <c r="C141" s="35">
        <v>0</v>
      </c>
      <c r="D141" s="46">
        <v>62</v>
      </c>
      <c r="E141" s="46">
        <v>0</v>
      </c>
      <c r="F141" s="46">
        <v>62</v>
      </c>
      <c r="G141" s="46"/>
      <c r="H141" s="46">
        <f t="shared" si="21"/>
        <v>0</v>
      </c>
      <c r="I141" s="61">
        <f t="shared" si="20"/>
        <v>0</v>
      </c>
      <c r="J141" s="63">
        <f t="shared" si="22"/>
        <v>0</v>
      </c>
    </row>
    <row r="142" spans="1:10" ht="31.5" x14ac:dyDescent="0.25">
      <c r="A142" s="21"/>
      <c r="B142" s="31" t="s">
        <v>194</v>
      </c>
      <c r="C142" s="35"/>
      <c r="D142" s="46"/>
      <c r="E142" s="46"/>
      <c r="F142" s="46"/>
      <c r="G142" s="46"/>
      <c r="H142" s="46">
        <f t="shared" si="21"/>
        <v>0</v>
      </c>
      <c r="I142" s="61">
        <f t="shared" si="20"/>
        <v>0</v>
      </c>
      <c r="J142" s="63">
        <f t="shared" si="22"/>
        <v>0</v>
      </c>
    </row>
    <row r="143" spans="1:10" ht="15.75" x14ac:dyDescent="0.25">
      <c r="A143" s="21">
        <v>98</v>
      </c>
      <c r="B143" s="43" t="s">
        <v>195</v>
      </c>
      <c r="C143" s="35">
        <v>0</v>
      </c>
      <c r="D143" s="46">
        <v>31</v>
      </c>
      <c r="E143" s="46">
        <v>0</v>
      </c>
      <c r="F143" s="46">
        <v>31</v>
      </c>
      <c r="G143" s="46"/>
      <c r="H143" s="46">
        <f t="shared" si="21"/>
        <v>0</v>
      </c>
      <c r="I143" s="61">
        <f t="shared" si="20"/>
        <v>0</v>
      </c>
      <c r="J143" s="63">
        <f t="shared" si="22"/>
        <v>0</v>
      </c>
    </row>
    <row r="144" spans="1:10" ht="31.5" x14ac:dyDescent="0.25">
      <c r="A144" s="21"/>
      <c r="B144" s="31" t="s">
        <v>196</v>
      </c>
      <c r="C144" s="35"/>
      <c r="D144" s="46"/>
      <c r="E144" s="46"/>
      <c r="F144" s="46"/>
      <c r="G144" s="46"/>
      <c r="H144" s="46">
        <f t="shared" si="21"/>
        <v>0</v>
      </c>
      <c r="I144" s="61">
        <f t="shared" si="20"/>
        <v>0</v>
      </c>
      <c r="J144" s="63">
        <f t="shared" si="22"/>
        <v>0</v>
      </c>
    </row>
    <row r="145" spans="1:10" ht="15.75" x14ac:dyDescent="0.25">
      <c r="A145" s="21">
        <v>99</v>
      </c>
      <c r="B145" s="23" t="s">
        <v>197</v>
      </c>
      <c r="C145" s="35">
        <v>2588.6</v>
      </c>
      <c r="D145" s="46">
        <v>34</v>
      </c>
      <c r="E145" s="46">
        <v>2</v>
      </c>
      <c r="F145" s="46">
        <v>32</v>
      </c>
      <c r="G145" s="46">
        <f>F145</f>
        <v>32</v>
      </c>
      <c r="H145" s="46">
        <f>G145/$G$165*$E$2+21.1898483404247</f>
        <v>1964.1450437646383</v>
      </c>
      <c r="I145" s="61">
        <f t="shared" si="20"/>
        <v>1964.1450437646383</v>
      </c>
      <c r="J145" s="63">
        <f>I145*1.1</f>
        <v>2160.5595481411024</v>
      </c>
    </row>
    <row r="146" spans="1:10" ht="15.75" x14ac:dyDescent="0.25">
      <c r="A146" s="21">
        <v>100</v>
      </c>
      <c r="B146" s="43" t="s">
        <v>198</v>
      </c>
      <c r="C146" s="35">
        <v>0</v>
      </c>
      <c r="D146" s="46">
        <v>105</v>
      </c>
      <c r="E146" s="46">
        <v>0</v>
      </c>
      <c r="F146" s="46">
        <v>105</v>
      </c>
      <c r="G146" s="46"/>
      <c r="H146" s="46">
        <f t="shared" si="21"/>
        <v>0</v>
      </c>
      <c r="I146" s="61">
        <f t="shared" si="20"/>
        <v>0</v>
      </c>
      <c r="J146" s="63">
        <f t="shared" si="22"/>
        <v>0</v>
      </c>
    </row>
    <row r="147" spans="1:10" ht="15.75" x14ac:dyDescent="0.25">
      <c r="A147" s="21">
        <v>101</v>
      </c>
      <c r="B147" s="43" t="s">
        <v>199</v>
      </c>
      <c r="C147" s="35">
        <v>0</v>
      </c>
      <c r="D147" s="46">
        <v>49</v>
      </c>
      <c r="E147" s="46">
        <v>0</v>
      </c>
      <c r="F147" s="46">
        <v>49</v>
      </c>
      <c r="G147" s="46"/>
      <c r="H147" s="46">
        <f t="shared" si="21"/>
        <v>0</v>
      </c>
      <c r="I147" s="61">
        <f t="shared" si="20"/>
        <v>0</v>
      </c>
      <c r="J147" s="63">
        <f t="shared" si="22"/>
        <v>0</v>
      </c>
    </row>
    <row r="148" spans="1:10" ht="31.5" x14ac:dyDescent="0.25">
      <c r="A148" s="21"/>
      <c r="B148" s="31" t="s">
        <v>200</v>
      </c>
      <c r="C148" s="35"/>
      <c r="D148" s="46"/>
      <c r="E148" s="46"/>
      <c r="F148" s="46"/>
      <c r="G148" s="46"/>
      <c r="H148" s="46">
        <f t="shared" si="21"/>
        <v>0</v>
      </c>
      <c r="I148" s="61">
        <f t="shared" si="20"/>
        <v>0</v>
      </c>
      <c r="J148" s="63">
        <f t="shared" si="22"/>
        <v>0</v>
      </c>
    </row>
    <row r="149" spans="1:10" ht="15.75" x14ac:dyDescent="0.25">
      <c r="A149" s="21">
        <v>102</v>
      </c>
      <c r="B149" s="28" t="s">
        <v>201</v>
      </c>
      <c r="C149" s="35">
        <v>0</v>
      </c>
      <c r="D149" s="46">
        <v>15</v>
      </c>
      <c r="E149" s="46">
        <v>0</v>
      </c>
      <c r="F149" s="46">
        <v>15</v>
      </c>
      <c r="G149" s="46"/>
      <c r="H149" s="46">
        <f t="shared" si="21"/>
        <v>0</v>
      </c>
      <c r="I149" s="61">
        <f t="shared" si="20"/>
        <v>0</v>
      </c>
      <c r="J149" s="63">
        <f t="shared" si="22"/>
        <v>0</v>
      </c>
    </row>
    <row r="150" spans="1:10" ht="15.75" x14ac:dyDescent="0.25">
      <c r="A150" s="21"/>
      <c r="B150" s="32" t="s">
        <v>202</v>
      </c>
      <c r="C150" s="34"/>
      <c r="D150" s="46"/>
      <c r="E150" s="46"/>
      <c r="F150" s="46"/>
      <c r="G150" s="46"/>
      <c r="H150" s="46">
        <f t="shared" si="21"/>
        <v>0</v>
      </c>
      <c r="I150" s="61">
        <f t="shared" si="20"/>
        <v>0</v>
      </c>
      <c r="J150" s="63">
        <f t="shared" si="22"/>
        <v>0</v>
      </c>
    </row>
    <row r="151" spans="1:10" ht="15.75" x14ac:dyDescent="0.25">
      <c r="A151" s="21">
        <v>103</v>
      </c>
      <c r="B151" s="28" t="s">
        <v>203</v>
      </c>
      <c r="C151" s="35">
        <v>0</v>
      </c>
      <c r="D151" s="46">
        <v>4</v>
      </c>
      <c r="E151" s="46">
        <v>0</v>
      </c>
      <c r="F151" s="46">
        <v>4</v>
      </c>
      <c r="G151" s="46"/>
      <c r="H151" s="46">
        <f t="shared" si="21"/>
        <v>0</v>
      </c>
      <c r="I151" s="61">
        <f t="shared" si="20"/>
        <v>0</v>
      </c>
      <c r="J151" s="63">
        <f t="shared" si="22"/>
        <v>0</v>
      </c>
    </row>
    <row r="152" spans="1:10" ht="15.75" x14ac:dyDescent="0.25">
      <c r="A152" s="21">
        <v>104</v>
      </c>
      <c r="B152" s="28" t="s">
        <v>204</v>
      </c>
      <c r="C152" s="35">
        <v>0</v>
      </c>
      <c r="D152" s="46">
        <v>2</v>
      </c>
      <c r="E152" s="46">
        <v>0</v>
      </c>
      <c r="F152" s="46">
        <v>2</v>
      </c>
      <c r="G152" s="46"/>
      <c r="H152" s="46">
        <f t="shared" si="21"/>
        <v>0</v>
      </c>
      <c r="I152" s="61">
        <f t="shared" si="20"/>
        <v>0</v>
      </c>
      <c r="J152" s="63">
        <f t="shared" si="22"/>
        <v>0</v>
      </c>
    </row>
    <row r="153" spans="1:10" ht="15.75" x14ac:dyDescent="0.25">
      <c r="A153" s="21"/>
      <c r="B153" s="32" t="s">
        <v>205</v>
      </c>
      <c r="C153" s="34"/>
      <c r="D153" s="46"/>
      <c r="E153" s="46"/>
      <c r="F153" s="46"/>
      <c r="G153" s="46"/>
      <c r="H153" s="46">
        <f t="shared" si="21"/>
        <v>0</v>
      </c>
      <c r="I153" s="61">
        <f t="shared" si="20"/>
        <v>0</v>
      </c>
      <c r="J153" s="63">
        <f t="shared" si="22"/>
        <v>0</v>
      </c>
    </row>
    <row r="154" spans="1:10" ht="15.75" x14ac:dyDescent="0.25">
      <c r="A154" s="21">
        <v>105</v>
      </c>
      <c r="B154" s="43" t="s">
        <v>206</v>
      </c>
      <c r="C154" s="35">
        <v>0</v>
      </c>
      <c r="D154" s="46">
        <v>5</v>
      </c>
      <c r="E154" s="46">
        <v>0</v>
      </c>
      <c r="F154" s="46">
        <v>5</v>
      </c>
      <c r="G154" s="46"/>
      <c r="H154" s="46">
        <f t="shared" si="21"/>
        <v>0</v>
      </c>
      <c r="I154" s="61">
        <f t="shared" si="20"/>
        <v>0</v>
      </c>
      <c r="J154" s="63">
        <f t="shared" si="22"/>
        <v>0</v>
      </c>
    </row>
    <row r="155" spans="1:10" ht="31.5" x14ac:dyDescent="0.25">
      <c r="A155" s="21"/>
      <c r="B155" s="31" t="s">
        <v>207</v>
      </c>
      <c r="C155" s="35"/>
      <c r="D155" s="46"/>
      <c r="E155" s="46"/>
      <c r="F155" s="46"/>
      <c r="G155" s="46"/>
      <c r="H155" s="46">
        <f t="shared" si="21"/>
        <v>0</v>
      </c>
      <c r="I155" s="61">
        <f t="shared" si="20"/>
        <v>0</v>
      </c>
      <c r="J155" s="63">
        <f t="shared" si="22"/>
        <v>0</v>
      </c>
    </row>
    <row r="156" spans="1:10" ht="15.75" x14ac:dyDescent="0.25">
      <c r="A156" s="21">
        <v>106</v>
      </c>
      <c r="B156" s="43" t="s">
        <v>208</v>
      </c>
      <c r="C156" s="35">
        <v>0</v>
      </c>
      <c r="D156" s="46">
        <v>1</v>
      </c>
      <c r="E156" s="46">
        <v>0</v>
      </c>
      <c r="F156" s="46">
        <v>1</v>
      </c>
      <c r="G156" s="46"/>
      <c r="H156" s="46">
        <f t="shared" si="21"/>
        <v>0</v>
      </c>
      <c r="I156" s="61">
        <f t="shared" si="20"/>
        <v>0</v>
      </c>
      <c r="J156" s="63">
        <f t="shared" si="22"/>
        <v>0</v>
      </c>
    </row>
    <row r="157" spans="1:10" ht="15.75" x14ac:dyDescent="0.25">
      <c r="A157" s="21">
        <v>107</v>
      </c>
      <c r="B157" s="43" t="s">
        <v>209</v>
      </c>
      <c r="C157" s="35">
        <v>0</v>
      </c>
      <c r="D157" s="46">
        <v>9</v>
      </c>
      <c r="E157" s="46">
        <v>0</v>
      </c>
      <c r="F157" s="46">
        <v>9</v>
      </c>
      <c r="G157" s="46"/>
      <c r="H157" s="46">
        <f t="shared" si="21"/>
        <v>0</v>
      </c>
      <c r="I157" s="61">
        <f t="shared" si="20"/>
        <v>0</v>
      </c>
      <c r="J157" s="63">
        <f t="shared" si="22"/>
        <v>0</v>
      </c>
    </row>
    <row r="158" spans="1:10" ht="31.5" x14ac:dyDescent="0.25">
      <c r="A158" s="21"/>
      <c r="B158" s="32" t="s">
        <v>210</v>
      </c>
      <c r="C158" s="34"/>
      <c r="D158" s="46"/>
      <c r="E158" s="46"/>
      <c r="F158" s="46"/>
      <c r="G158" s="46"/>
      <c r="H158" s="46">
        <f t="shared" si="21"/>
        <v>0</v>
      </c>
      <c r="I158" s="61">
        <f t="shared" si="20"/>
        <v>0</v>
      </c>
      <c r="J158" s="63">
        <f t="shared" si="22"/>
        <v>0</v>
      </c>
    </row>
    <row r="159" spans="1:10" ht="15.75" x14ac:dyDescent="0.25">
      <c r="A159" s="21">
        <v>108</v>
      </c>
      <c r="B159" s="28" t="s">
        <v>211</v>
      </c>
      <c r="C159" s="35">
        <v>0</v>
      </c>
      <c r="D159" s="46">
        <v>22</v>
      </c>
      <c r="E159" s="46">
        <v>0</v>
      </c>
      <c r="F159" s="46">
        <v>22</v>
      </c>
      <c r="G159" s="46"/>
      <c r="H159" s="46">
        <f t="shared" si="21"/>
        <v>0</v>
      </c>
      <c r="I159" s="61">
        <f t="shared" si="20"/>
        <v>0</v>
      </c>
      <c r="J159" s="63">
        <f t="shared" si="22"/>
        <v>0</v>
      </c>
    </row>
    <row r="160" spans="1:10" ht="15.75" x14ac:dyDescent="0.25">
      <c r="A160" s="21">
        <v>109</v>
      </c>
      <c r="B160" s="28" t="s">
        <v>212</v>
      </c>
      <c r="C160" s="35">
        <v>0</v>
      </c>
      <c r="D160" s="46">
        <v>0</v>
      </c>
      <c r="E160" s="46">
        <v>0</v>
      </c>
      <c r="F160" s="46">
        <v>0</v>
      </c>
      <c r="G160" s="46"/>
      <c r="H160" s="46">
        <f t="shared" si="21"/>
        <v>0</v>
      </c>
      <c r="I160" s="61">
        <f t="shared" si="20"/>
        <v>0</v>
      </c>
      <c r="J160" s="63">
        <f t="shared" si="22"/>
        <v>0</v>
      </c>
    </row>
    <row r="161" spans="1:10" ht="31.5" x14ac:dyDescent="0.25">
      <c r="A161" s="21"/>
      <c r="B161" s="31" t="s">
        <v>213</v>
      </c>
      <c r="C161" s="35"/>
      <c r="D161" s="46"/>
      <c r="E161" s="46"/>
      <c r="F161" s="46"/>
      <c r="G161" s="46"/>
      <c r="H161" s="46">
        <f t="shared" si="21"/>
        <v>0</v>
      </c>
      <c r="I161" s="61">
        <f t="shared" si="20"/>
        <v>0</v>
      </c>
      <c r="J161" s="63">
        <f t="shared" si="22"/>
        <v>0</v>
      </c>
    </row>
    <row r="162" spans="1:10" ht="15.75" x14ac:dyDescent="0.25">
      <c r="A162" s="21">
        <v>110</v>
      </c>
      <c r="B162" s="28" t="s">
        <v>214</v>
      </c>
      <c r="C162" s="35">
        <v>0</v>
      </c>
      <c r="D162" s="46">
        <v>88</v>
      </c>
      <c r="E162" s="46">
        <v>0</v>
      </c>
      <c r="F162" s="46">
        <v>88</v>
      </c>
      <c r="G162" s="46"/>
      <c r="H162" s="46">
        <f t="shared" si="21"/>
        <v>0</v>
      </c>
      <c r="I162" s="61">
        <f t="shared" si="20"/>
        <v>0</v>
      </c>
      <c r="J162" s="63">
        <f t="shared" si="22"/>
        <v>0</v>
      </c>
    </row>
    <row r="163" spans="1:10" ht="15.75" x14ac:dyDescent="0.25">
      <c r="A163" s="21">
        <v>111</v>
      </c>
      <c r="B163" s="28" t="s">
        <v>215</v>
      </c>
      <c r="C163" s="35">
        <v>0</v>
      </c>
      <c r="D163" s="46">
        <v>56</v>
      </c>
      <c r="E163" s="46">
        <v>0</v>
      </c>
      <c r="F163" s="46">
        <v>56</v>
      </c>
      <c r="G163" s="46"/>
      <c r="H163" s="46">
        <f t="shared" si="21"/>
        <v>0</v>
      </c>
      <c r="I163" s="61">
        <f t="shared" si="20"/>
        <v>0</v>
      </c>
      <c r="J163" s="63">
        <f t="shared" si="22"/>
        <v>0</v>
      </c>
    </row>
    <row r="164" spans="1:10" ht="15.75" x14ac:dyDescent="0.25">
      <c r="A164" s="21">
        <v>112</v>
      </c>
      <c r="B164" s="28" t="s">
        <v>216</v>
      </c>
      <c r="C164" s="35">
        <v>0</v>
      </c>
      <c r="D164" s="46">
        <v>41</v>
      </c>
      <c r="E164" s="46">
        <v>0</v>
      </c>
      <c r="F164" s="46">
        <v>41</v>
      </c>
      <c r="G164" s="46"/>
      <c r="H164" s="46">
        <f t="shared" si="21"/>
        <v>0</v>
      </c>
      <c r="I164" s="61">
        <f t="shared" si="20"/>
        <v>0</v>
      </c>
      <c r="J164" s="63">
        <f t="shared" si="22"/>
        <v>0</v>
      </c>
    </row>
    <row r="165" spans="1:10" ht="15.75" x14ac:dyDescent="0.25">
      <c r="A165" s="1"/>
      <c r="B165" s="31" t="s">
        <v>217</v>
      </c>
      <c r="C165" s="38">
        <v>985830.39999999944</v>
      </c>
      <c r="D165" s="48"/>
      <c r="E165" s="48"/>
      <c r="F165" s="48">
        <f>SUM(F11:F164)</f>
        <v>2166</v>
      </c>
      <c r="G165" s="48">
        <f>SUM(G11:G164)</f>
        <v>1049</v>
      </c>
      <c r="H165" s="48">
        <f>SUM(H11:H164)</f>
        <v>64018.249848340434</v>
      </c>
      <c r="I165" s="53">
        <f>SUM(I11:I164)</f>
        <v>57902.27272727275</v>
      </c>
      <c r="J165" s="65">
        <f>SUM(J11:J164)</f>
        <v>63692.500000000007</v>
      </c>
    </row>
  </sheetData>
  <mergeCells count="10">
    <mergeCell ref="F6:F8"/>
    <mergeCell ref="G6:G8"/>
    <mergeCell ref="H6:H8"/>
    <mergeCell ref="I6:I8"/>
    <mergeCell ref="J6:J8"/>
    <mergeCell ref="A6:A8"/>
    <mergeCell ref="B6:B8"/>
    <mergeCell ref="C6:C8"/>
    <mergeCell ref="D6:D8"/>
    <mergeCell ref="E6:E8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35"/>
  <sheetViews>
    <sheetView workbookViewId="0">
      <selection activeCell="B37" sqref="B37"/>
    </sheetView>
  </sheetViews>
  <sheetFormatPr defaultRowHeight="15" x14ac:dyDescent="0.25"/>
  <cols>
    <col min="2" max="2" width="35.85546875" style="57" customWidth="1"/>
    <col min="3" max="3" width="16" style="57" customWidth="1"/>
  </cols>
  <sheetData>
    <row r="4" spans="1:3" x14ac:dyDescent="0.25">
      <c r="A4" s="244" t="s">
        <v>0</v>
      </c>
      <c r="B4" s="244" t="s">
        <v>1</v>
      </c>
      <c r="C4" s="244" t="s">
        <v>244</v>
      </c>
    </row>
    <row r="5" spans="1:3" ht="15" customHeight="1" x14ac:dyDescent="0.25">
      <c r="A5" s="245"/>
      <c r="B5" s="245" t="s">
        <v>1</v>
      </c>
      <c r="C5" s="245"/>
    </row>
    <row r="6" spans="1:3" ht="15" customHeight="1" x14ac:dyDescent="0.25">
      <c r="A6" s="245"/>
      <c r="B6" s="245"/>
      <c r="C6" s="245"/>
    </row>
    <row r="7" spans="1:3" ht="15" customHeight="1" x14ac:dyDescent="0.25">
      <c r="A7" s="246"/>
      <c r="B7" s="246"/>
      <c r="C7" s="246"/>
    </row>
    <row r="8" spans="1:3" ht="15.75" x14ac:dyDescent="0.25">
      <c r="A8" s="14">
        <v>1</v>
      </c>
      <c r="B8" s="14">
        <v>2</v>
      </c>
      <c r="C8" s="14">
        <v>3</v>
      </c>
    </row>
    <row r="9" spans="1:3" ht="15.75" x14ac:dyDescent="0.25">
      <c r="A9" s="2">
        <v>1</v>
      </c>
      <c r="B9" s="2" t="s">
        <v>3</v>
      </c>
      <c r="C9" s="70">
        <v>33115.010770000001</v>
      </c>
    </row>
    <row r="10" spans="1:3" ht="15.75" x14ac:dyDescent="0.25">
      <c r="A10" s="3">
        <v>2</v>
      </c>
      <c r="B10" s="3" t="s">
        <v>4</v>
      </c>
      <c r="C10" s="71">
        <v>6056.9223199999997</v>
      </c>
    </row>
    <row r="11" spans="1:3" ht="15.75" x14ac:dyDescent="0.25">
      <c r="A11" s="3">
        <v>3</v>
      </c>
      <c r="B11" s="3" t="s">
        <v>5</v>
      </c>
      <c r="C11" s="71">
        <v>6096.1564900000003</v>
      </c>
    </row>
    <row r="12" spans="1:3" ht="15.75" x14ac:dyDescent="0.25">
      <c r="A12" s="3">
        <v>4</v>
      </c>
      <c r="B12" s="3" t="s">
        <v>6</v>
      </c>
      <c r="C12" s="71">
        <v>13650.00411</v>
      </c>
    </row>
    <row r="13" spans="1:3" ht="15.75" x14ac:dyDescent="0.25">
      <c r="A13" s="3">
        <v>5</v>
      </c>
      <c r="B13" s="3" t="s">
        <v>7</v>
      </c>
      <c r="C13" s="71">
        <v>13181.27433</v>
      </c>
    </row>
    <row r="14" spans="1:3" ht="15.75" x14ac:dyDescent="0.25">
      <c r="A14" s="3">
        <v>6</v>
      </c>
      <c r="B14" s="3" t="s">
        <v>8</v>
      </c>
      <c r="C14" s="71">
        <v>29338.919140000002</v>
      </c>
    </row>
    <row r="15" spans="1:3" ht="15.75" x14ac:dyDescent="0.25">
      <c r="A15" s="3">
        <v>7</v>
      </c>
      <c r="B15" s="3" t="s">
        <v>9</v>
      </c>
      <c r="C15" s="71">
        <v>23047.687440000002</v>
      </c>
    </row>
    <row r="16" spans="1:3" ht="15.75" x14ac:dyDescent="0.25">
      <c r="A16" s="3">
        <v>8</v>
      </c>
      <c r="B16" s="3" t="s">
        <v>10</v>
      </c>
      <c r="C16" s="71">
        <v>27697.44659</v>
      </c>
    </row>
    <row r="17" spans="1:3" ht="15.75" x14ac:dyDescent="0.25">
      <c r="A17" s="3">
        <v>9</v>
      </c>
      <c r="B17" s="3" t="s">
        <v>11</v>
      </c>
      <c r="C17" s="71">
        <f>4456.16443+284310.63705</f>
        <v>288766.80148000002</v>
      </c>
    </row>
    <row r="18" spans="1:3" ht="15.75" x14ac:dyDescent="0.25">
      <c r="A18" s="3">
        <v>10</v>
      </c>
      <c r="B18" s="3" t="s">
        <v>12</v>
      </c>
      <c r="C18" s="71">
        <v>27051.719133375755</v>
      </c>
    </row>
    <row r="19" spans="1:3" ht="15.75" x14ac:dyDescent="0.25">
      <c r="A19" s="4">
        <v>11</v>
      </c>
      <c r="B19" s="4" t="s">
        <v>13</v>
      </c>
      <c r="C19" s="72">
        <v>20815.670849999999</v>
      </c>
    </row>
    <row r="20" spans="1:3" ht="15.75" x14ac:dyDescent="0.25">
      <c r="A20" s="4">
        <v>12</v>
      </c>
      <c r="B20" s="4" t="s">
        <v>14</v>
      </c>
      <c r="C20" s="72">
        <v>15588.39176</v>
      </c>
    </row>
    <row r="21" spans="1:3" ht="15.75" x14ac:dyDescent="0.25">
      <c r="A21" s="4">
        <v>13</v>
      </c>
      <c r="B21" s="4" t="s">
        <v>15</v>
      </c>
      <c r="C21" s="72">
        <v>50909.547570000002</v>
      </c>
    </row>
    <row r="22" spans="1:3" ht="15.75" x14ac:dyDescent="0.25">
      <c r="A22" s="4">
        <v>14</v>
      </c>
      <c r="B22" s="4" t="s">
        <v>16</v>
      </c>
      <c r="C22" s="72">
        <v>8614.3729299999995</v>
      </c>
    </row>
    <row r="23" spans="1:3" ht="15.75" x14ac:dyDescent="0.25">
      <c r="A23" s="4">
        <v>15</v>
      </c>
      <c r="B23" s="4" t="s">
        <v>17</v>
      </c>
      <c r="C23" s="72">
        <v>13613.52448</v>
      </c>
    </row>
    <row r="24" spans="1:3" ht="15.75" x14ac:dyDescent="0.25">
      <c r="A24" s="4">
        <v>16</v>
      </c>
      <c r="B24" s="4" t="s">
        <v>18</v>
      </c>
      <c r="C24" s="72">
        <v>2470.7696299999998</v>
      </c>
    </row>
    <row r="25" spans="1:3" ht="15.75" x14ac:dyDescent="0.25">
      <c r="A25" s="4">
        <v>17</v>
      </c>
      <c r="B25" s="4" t="s">
        <v>19</v>
      </c>
      <c r="C25" s="72">
        <v>3371.27637</v>
      </c>
    </row>
    <row r="26" spans="1:3" ht="15.75" x14ac:dyDescent="0.25">
      <c r="A26" s="4">
        <v>18</v>
      </c>
      <c r="B26" s="4" t="s">
        <v>235</v>
      </c>
      <c r="C26" s="72">
        <v>8713.8056699999997</v>
      </c>
    </row>
    <row r="27" spans="1:3" ht="15.75" x14ac:dyDescent="0.25">
      <c r="A27" s="4">
        <v>19</v>
      </c>
      <c r="B27" s="4" t="s">
        <v>236</v>
      </c>
      <c r="C27" s="72">
        <v>5458.0874899999999</v>
      </c>
    </row>
    <row r="28" spans="1:3" ht="15.75" x14ac:dyDescent="0.25">
      <c r="A28" s="4">
        <v>20</v>
      </c>
      <c r="B28" s="4" t="s">
        <v>237</v>
      </c>
      <c r="C28" s="72">
        <v>5100.2943599999999</v>
      </c>
    </row>
    <row r="29" spans="1:3" ht="15.75" x14ac:dyDescent="0.25">
      <c r="A29" s="4">
        <v>21</v>
      </c>
      <c r="B29" s="4" t="s">
        <v>238</v>
      </c>
      <c r="C29" s="72">
        <v>4914.3571410000004</v>
      </c>
    </row>
    <row r="30" spans="1:3" ht="15.75" x14ac:dyDescent="0.25">
      <c r="A30" s="4">
        <v>22</v>
      </c>
      <c r="B30" s="4" t="s">
        <v>239</v>
      </c>
      <c r="C30" s="72">
        <v>5583.2548390000002</v>
      </c>
    </row>
    <row r="31" spans="1:3" ht="15.75" x14ac:dyDescent="0.25">
      <c r="A31" s="4">
        <v>23</v>
      </c>
      <c r="B31" s="4" t="s">
        <v>240</v>
      </c>
      <c r="C31" s="72">
        <v>7065.7700139999997</v>
      </c>
    </row>
    <row r="32" spans="1:3" ht="15.75" x14ac:dyDescent="0.25">
      <c r="A32" s="4">
        <v>24</v>
      </c>
      <c r="B32" s="4" t="s">
        <v>241</v>
      </c>
      <c r="C32" s="72">
        <v>7040.0138310000002</v>
      </c>
    </row>
    <row r="33" spans="1:3" ht="15.75" x14ac:dyDescent="0.25">
      <c r="A33" s="4">
        <v>25</v>
      </c>
      <c r="B33" s="4" t="s">
        <v>242</v>
      </c>
      <c r="C33" s="72">
        <v>4732.8271839999998</v>
      </c>
    </row>
    <row r="34" spans="1:3" ht="15.75" x14ac:dyDescent="0.25">
      <c r="A34" s="4">
        <v>26</v>
      </c>
      <c r="B34" s="4" t="s">
        <v>243</v>
      </c>
      <c r="C34" s="72">
        <v>7213.4040720000003</v>
      </c>
    </row>
    <row r="35" spans="1:3" x14ac:dyDescent="0.25">
      <c r="C35" s="73">
        <f>SUM(C9:C34)</f>
        <v>639207.30999437568</v>
      </c>
    </row>
  </sheetData>
  <mergeCells count="3">
    <mergeCell ref="A4:A7"/>
    <mergeCell ref="C4:C7"/>
    <mergeCell ref="B4:B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opLeftCell="A2" zoomScale="70" zoomScaleNormal="70" workbookViewId="0">
      <selection sqref="A1:XFD1048576"/>
    </sheetView>
  </sheetViews>
  <sheetFormatPr defaultRowHeight="15" x14ac:dyDescent="0.25"/>
  <cols>
    <col min="1" max="1" width="9.140625" style="57"/>
    <col min="2" max="2" width="20.28515625" style="57" customWidth="1"/>
    <col min="3" max="3" width="21" style="57" customWidth="1"/>
    <col min="4" max="4" width="20.85546875" style="57" customWidth="1"/>
    <col min="5" max="5" width="18.85546875" style="57" customWidth="1"/>
    <col min="6" max="6" width="18.7109375" style="57" customWidth="1"/>
    <col min="7" max="7" width="15.7109375" style="57" customWidth="1"/>
    <col min="8" max="8" width="16.28515625" style="57" customWidth="1"/>
    <col min="9" max="9" width="20.5703125" style="57" customWidth="1"/>
    <col min="10" max="14" width="13.7109375" style="57" customWidth="1"/>
    <col min="15" max="15" width="24.42578125" style="57" customWidth="1"/>
    <col min="16" max="16" width="18.7109375" style="57" customWidth="1"/>
    <col min="17" max="17" width="25.42578125" style="57" customWidth="1"/>
    <col min="18" max="16384" width="9.140625" style="57"/>
  </cols>
  <sheetData>
    <row r="1" spans="1:17" x14ac:dyDescent="0.25">
      <c r="N1" s="57">
        <v>2020</v>
      </c>
      <c r="Q1" s="57">
        <v>2021</v>
      </c>
    </row>
    <row r="2" spans="1:17" ht="15.75" customHeight="1" x14ac:dyDescent="0.25">
      <c r="L2" s="252" t="s">
        <v>32</v>
      </c>
      <c r="M2" s="253"/>
      <c r="N2" s="254">
        <v>913153263</v>
      </c>
      <c r="Q2" s="256">
        <v>780630736</v>
      </c>
    </row>
    <row r="3" spans="1:17" ht="27.75" customHeight="1" x14ac:dyDescent="0.25">
      <c r="L3" s="252"/>
      <c r="M3" s="253"/>
      <c r="N3" s="255"/>
      <c r="Q3" s="256"/>
    </row>
    <row r="8" spans="1:17" ht="15.75" customHeight="1" x14ac:dyDescent="0.25">
      <c r="A8" s="244" t="s">
        <v>0</v>
      </c>
      <c r="B8" s="67" t="s">
        <v>34</v>
      </c>
      <c r="C8" s="68"/>
      <c r="D8" s="68"/>
      <c r="E8" s="68"/>
      <c r="F8" s="69"/>
      <c r="G8" s="257" t="s">
        <v>52</v>
      </c>
      <c r="H8" s="258"/>
      <c r="I8" s="258"/>
      <c r="J8" s="258"/>
      <c r="K8" s="258"/>
      <c r="L8" s="258"/>
      <c r="M8" s="258"/>
      <c r="N8" s="258"/>
      <c r="O8" s="237"/>
    </row>
    <row r="9" spans="1:17" ht="15" customHeight="1" x14ac:dyDescent="0.25">
      <c r="A9" s="245"/>
      <c r="B9" s="244" t="s">
        <v>1</v>
      </c>
      <c r="C9" s="244" t="s">
        <v>20</v>
      </c>
      <c r="D9" s="238" t="s">
        <v>22</v>
      </c>
      <c r="E9" s="238" t="s">
        <v>23</v>
      </c>
      <c r="F9" s="238" t="s">
        <v>35</v>
      </c>
      <c r="G9" s="238" t="s">
        <v>36</v>
      </c>
      <c r="H9" s="238" t="s">
        <v>27</v>
      </c>
      <c r="I9" s="238" t="s">
        <v>31</v>
      </c>
      <c r="J9" s="248" t="s">
        <v>28</v>
      </c>
      <c r="K9" s="249"/>
      <c r="L9" s="238" t="s">
        <v>33</v>
      </c>
      <c r="M9" s="238" t="s">
        <v>30</v>
      </c>
      <c r="N9" s="238" t="s">
        <v>53</v>
      </c>
      <c r="O9" s="238" t="s">
        <v>29</v>
      </c>
      <c r="P9" s="259" t="s">
        <v>246</v>
      </c>
      <c r="Q9" s="238" t="s">
        <v>245</v>
      </c>
    </row>
    <row r="10" spans="1:17" ht="66" customHeight="1" x14ac:dyDescent="0.25">
      <c r="A10" s="245"/>
      <c r="B10" s="245"/>
      <c r="C10" s="245"/>
      <c r="D10" s="239"/>
      <c r="E10" s="239"/>
      <c r="F10" s="240"/>
      <c r="G10" s="240"/>
      <c r="H10" s="240"/>
      <c r="I10" s="240"/>
      <c r="J10" s="250"/>
      <c r="K10" s="251"/>
      <c r="L10" s="239"/>
      <c r="M10" s="239"/>
      <c r="N10" s="239"/>
      <c r="O10" s="239"/>
      <c r="P10" s="259"/>
      <c r="Q10" s="239"/>
    </row>
    <row r="11" spans="1:17" ht="69" customHeight="1" x14ac:dyDescent="0.25">
      <c r="A11" s="246"/>
      <c r="B11" s="246"/>
      <c r="C11" s="246"/>
      <c r="D11" s="240"/>
      <c r="E11" s="240"/>
      <c r="F11" s="74" t="s">
        <v>233</v>
      </c>
      <c r="G11" s="74" t="s">
        <v>231</v>
      </c>
      <c r="H11" s="74" t="s">
        <v>232</v>
      </c>
      <c r="I11" s="74" t="s">
        <v>234</v>
      </c>
      <c r="J11" s="74" t="s">
        <v>59</v>
      </c>
      <c r="K11" s="74" t="s">
        <v>60</v>
      </c>
      <c r="L11" s="240"/>
      <c r="M11" s="240"/>
      <c r="N11" s="240"/>
      <c r="O11" s="240"/>
      <c r="P11" s="259"/>
      <c r="Q11" s="240"/>
    </row>
    <row r="12" spans="1:17" ht="15.75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  <c r="L12" s="14">
        <v>12</v>
      </c>
      <c r="M12" s="14">
        <v>13</v>
      </c>
      <c r="N12" s="14">
        <v>14</v>
      </c>
      <c r="O12" s="14">
        <v>15</v>
      </c>
      <c r="Q12" s="14">
        <v>15</v>
      </c>
    </row>
    <row r="13" spans="1:17" ht="15.75" x14ac:dyDescent="0.25">
      <c r="A13" s="2">
        <v>1</v>
      </c>
      <c r="B13" s="8" t="s">
        <v>3</v>
      </c>
      <c r="C13" s="7">
        <v>106373</v>
      </c>
      <c r="D13" s="63">
        <v>642</v>
      </c>
      <c r="E13" s="63">
        <v>73</v>
      </c>
      <c r="F13" s="63">
        <v>570</v>
      </c>
      <c r="G13" s="63">
        <f>C13/$C$40</f>
        <v>4.9258047561825509E-2</v>
      </c>
      <c r="H13" s="63">
        <f>F13/$F$40</f>
        <v>5.614657210401891E-2</v>
      </c>
      <c r="I13" s="63">
        <f>E13/D13*100</f>
        <v>11.370716510903426</v>
      </c>
      <c r="K13" s="63">
        <v>0.98299999999999998</v>
      </c>
      <c r="L13" s="63">
        <v>1</v>
      </c>
      <c r="M13" s="63">
        <v>1</v>
      </c>
      <c r="N13" s="63"/>
      <c r="O13" s="63">
        <v>47307156.326313205</v>
      </c>
      <c r="P13" s="11">
        <f>O13*0.7</f>
        <v>33115009.42841924</v>
      </c>
      <c r="Q13" s="63">
        <f>$Q$2*(G13+H13)/2*K13*L13*M13</f>
        <v>40441645.184239939</v>
      </c>
    </row>
    <row r="14" spans="1:17" ht="15.75" x14ac:dyDescent="0.25">
      <c r="A14" s="3">
        <v>2</v>
      </c>
      <c r="B14" s="5" t="s">
        <v>4</v>
      </c>
      <c r="C14" s="16">
        <v>19819</v>
      </c>
      <c r="D14" s="63">
        <v>120</v>
      </c>
      <c r="E14" s="63">
        <v>23</v>
      </c>
      <c r="F14" s="63">
        <v>97</v>
      </c>
      <c r="G14" s="63">
        <f t="shared" ref="G14:G39" si="0">C14/$C$40</f>
        <v>9.1775661552068646E-3</v>
      </c>
      <c r="H14" s="63">
        <f t="shared" ref="H14:H39" si="1">F14/$F$40</f>
        <v>9.5547675334909377E-3</v>
      </c>
      <c r="I14" s="63"/>
      <c r="J14" s="16">
        <v>1.0116921515596471</v>
      </c>
      <c r="K14" s="16"/>
      <c r="L14" s="16">
        <v>1</v>
      </c>
      <c r="M14" s="16">
        <v>1</v>
      </c>
      <c r="N14" s="16"/>
      <c r="O14" s="16">
        <v>8652745.8160481453</v>
      </c>
      <c r="P14" s="11">
        <f t="shared" ref="P14:P39" si="2">O14*0.7</f>
        <v>6056922.071233701</v>
      </c>
      <c r="Q14" s="63">
        <f>$Q$2*(G14+H14)/2*J14*L14*M14</f>
        <v>7397005.0904834615</v>
      </c>
    </row>
    <row r="15" spans="1:17" ht="15.75" x14ac:dyDescent="0.25">
      <c r="A15" s="3">
        <v>3</v>
      </c>
      <c r="B15" s="5" t="s">
        <v>5</v>
      </c>
      <c r="C15" s="16">
        <v>16061</v>
      </c>
      <c r="D15" s="63">
        <v>114</v>
      </c>
      <c r="E15" s="63">
        <v>19</v>
      </c>
      <c r="F15" s="63">
        <v>95</v>
      </c>
      <c r="G15" s="63">
        <f t="shared" si="0"/>
        <v>7.437352541438895E-3</v>
      </c>
      <c r="H15" s="63">
        <f t="shared" si="1"/>
        <v>9.357762017336485E-3</v>
      </c>
      <c r="I15" s="63"/>
      <c r="J15" s="16">
        <v>1.1277995801171286</v>
      </c>
      <c r="K15" s="16"/>
      <c r="L15" s="16">
        <v>1</v>
      </c>
      <c r="M15" s="16">
        <v>1</v>
      </c>
      <c r="N15" s="16">
        <v>1.0069999999999999</v>
      </c>
      <c r="O15" s="16">
        <v>8708794.6319607366</v>
      </c>
      <c r="P15" s="11">
        <f t="shared" si="2"/>
        <v>6096156.2423725156</v>
      </c>
      <c r="Q15" s="63">
        <f>$Q$2*(G15+H15)/2*J15*L15*M15+N15</f>
        <v>7393168.5847602701</v>
      </c>
    </row>
    <row r="16" spans="1:17" ht="15.75" x14ac:dyDescent="0.25">
      <c r="A16" s="3">
        <v>4</v>
      </c>
      <c r="B16" s="5" t="s">
        <v>6</v>
      </c>
      <c r="C16" s="16">
        <v>33414</v>
      </c>
      <c r="D16" s="63">
        <v>319</v>
      </c>
      <c r="E16" s="63">
        <v>40</v>
      </c>
      <c r="F16" s="63">
        <v>284</v>
      </c>
      <c r="G16" s="63">
        <f t="shared" si="0"/>
        <v>1.5472990338063585E-2</v>
      </c>
      <c r="H16" s="63">
        <f t="shared" si="1"/>
        <v>2.7974783293932229E-2</v>
      </c>
      <c r="I16" s="63">
        <f t="shared" ref="I16:I36" si="3">E16/D16*100</f>
        <v>12.539184952978054</v>
      </c>
      <c r="K16" s="16">
        <v>0.98299999999999998</v>
      </c>
      <c r="L16" s="16">
        <v>1</v>
      </c>
      <c r="M16" s="16">
        <v>1</v>
      </c>
      <c r="N16" s="16"/>
      <c r="O16" s="16">
        <v>19500005.082842957</v>
      </c>
      <c r="P16" s="11">
        <f t="shared" si="2"/>
        <v>13650003.557990069</v>
      </c>
      <c r="Q16" s="63">
        <f>$Q$2*(G16+H16)/2*K16*L16*M16</f>
        <v>16670042.080135936</v>
      </c>
    </row>
    <row r="17" spans="1:17" ht="15.75" x14ac:dyDescent="0.25">
      <c r="A17" s="3">
        <v>5</v>
      </c>
      <c r="B17" s="5" t="s">
        <v>7</v>
      </c>
      <c r="C17" s="16">
        <v>17805</v>
      </c>
      <c r="D17" s="63">
        <v>342</v>
      </c>
      <c r="E17" s="63">
        <v>22</v>
      </c>
      <c r="F17" s="63">
        <v>320</v>
      </c>
      <c r="G17" s="63">
        <f t="shared" si="0"/>
        <v>8.2449450221231263E-3</v>
      </c>
      <c r="H17" s="63">
        <f t="shared" si="1"/>
        <v>3.1520882584712369E-2</v>
      </c>
      <c r="I17" s="63"/>
      <c r="J17" s="16">
        <v>1.0220311053721403</v>
      </c>
      <c r="K17" s="16"/>
      <c r="L17" s="16">
        <v>1.0147791192304001</v>
      </c>
      <c r="M17" s="9">
        <v>1</v>
      </c>
      <c r="N17" s="9"/>
      <c r="O17" s="16">
        <v>18830391.136968713</v>
      </c>
      <c r="P17" s="11">
        <f t="shared" si="2"/>
        <v>13181273.795878099</v>
      </c>
      <c r="Q17" s="63">
        <f>$Q$2*(G17+H17)/2*J17*L17*M17</f>
        <v>16097606.708568225</v>
      </c>
    </row>
    <row r="18" spans="1:17" ht="31.5" x14ac:dyDescent="0.25">
      <c r="A18" s="3">
        <v>6</v>
      </c>
      <c r="B18" s="10" t="s">
        <v>8</v>
      </c>
      <c r="C18" s="16">
        <v>92851</v>
      </c>
      <c r="D18" s="63">
        <v>712</v>
      </c>
      <c r="E18" s="63">
        <v>225</v>
      </c>
      <c r="F18" s="63">
        <v>498</v>
      </c>
      <c r="G18" s="63">
        <f t="shared" si="0"/>
        <v>4.2996427422024953E-2</v>
      </c>
      <c r="H18" s="63">
        <f t="shared" si="1"/>
        <v>4.905437352245863E-2</v>
      </c>
      <c r="I18" s="63">
        <f t="shared" si="3"/>
        <v>31.601123595505619</v>
      </c>
      <c r="J18" s="1"/>
      <c r="K18" s="16">
        <v>0.98099999999999998</v>
      </c>
      <c r="L18" s="16">
        <v>1</v>
      </c>
      <c r="M18" s="16">
        <v>1</v>
      </c>
      <c r="N18" s="16">
        <v>1.0069999999999999</v>
      </c>
      <c r="O18" s="16">
        <v>41912739.931445323</v>
      </c>
      <c r="P18" s="11">
        <f>O18*0.7</f>
        <v>29338917.952011723</v>
      </c>
      <c r="Q18" s="63">
        <f>$Q$2*(G18+H18)/2*K18*L18*M18*N18</f>
        <v>35492917.602378137</v>
      </c>
    </row>
    <row r="19" spans="1:17" ht="31.5" x14ac:dyDescent="0.25">
      <c r="A19" s="3">
        <v>7</v>
      </c>
      <c r="B19" s="10" t="s">
        <v>9</v>
      </c>
      <c r="C19" s="16">
        <v>62245</v>
      </c>
      <c r="D19" s="63">
        <v>502</v>
      </c>
      <c r="E19" s="63">
        <v>62</v>
      </c>
      <c r="F19" s="63">
        <v>440</v>
      </c>
      <c r="G19" s="63">
        <f t="shared" si="0"/>
        <v>2.8823735068916258E-2</v>
      </c>
      <c r="H19" s="63">
        <f t="shared" si="1"/>
        <v>4.3341213553979512E-2</v>
      </c>
      <c r="I19" s="63">
        <f t="shared" si="3"/>
        <v>12.350597609561753</v>
      </c>
      <c r="J19" s="1"/>
      <c r="K19" s="16">
        <v>0.98299999999999998</v>
      </c>
      <c r="L19" s="16">
        <v>1</v>
      </c>
      <c r="M19" s="16">
        <v>1</v>
      </c>
      <c r="N19" s="16">
        <v>1.0069999999999999</v>
      </c>
      <c r="O19" s="16">
        <v>32925266.441944558</v>
      </c>
      <c r="P19" s="11">
        <f t="shared" si="2"/>
        <v>23047686.509361189</v>
      </c>
      <c r="Q19" s="63">
        <f>$Q$2*(G19+H19)/2*K19*L19*M19*N19</f>
        <v>27882065.710133251</v>
      </c>
    </row>
    <row r="20" spans="1:17" ht="15.75" x14ac:dyDescent="0.25">
      <c r="A20" s="3">
        <v>8</v>
      </c>
      <c r="B20" s="5" t="s">
        <v>10</v>
      </c>
      <c r="C20" s="16">
        <v>89111</v>
      </c>
      <c r="D20" s="63">
        <v>571</v>
      </c>
      <c r="E20" s="63">
        <v>96</v>
      </c>
      <c r="F20" s="63">
        <v>477</v>
      </c>
      <c r="G20" s="63">
        <f t="shared" si="0"/>
        <v>4.1264549051750282E-2</v>
      </c>
      <c r="H20" s="63">
        <f t="shared" si="1"/>
        <v>4.6985815602836878E-2</v>
      </c>
      <c r="I20" s="63">
        <f t="shared" si="3"/>
        <v>16.812609457092819</v>
      </c>
      <c r="J20" s="1"/>
      <c r="K20" s="16">
        <v>0.98199999999999998</v>
      </c>
      <c r="L20" s="16">
        <v>1</v>
      </c>
      <c r="M20" s="16">
        <v>1</v>
      </c>
      <c r="N20" s="16"/>
      <c r="O20" s="16">
        <v>39567779.246630579</v>
      </c>
      <c r="P20" s="11">
        <f t="shared" si="2"/>
        <v>27697445.472641405</v>
      </c>
      <c r="Q20" s="63">
        <f t="shared" ref="Q20:Q36" si="4">$Q$2*(G20+H20)/2*K20*L20*M20</f>
        <v>33825455.032276176</v>
      </c>
    </row>
    <row r="21" spans="1:17" ht="15.75" x14ac:dyDescent="0.25">
      <c r="A21" s="3">
        <v>9</v>
      </c>
      <c r="B21" s="5" t="s">
        <v>11</v>
      </c>
      <c r="C21" s="16">
        <v>1096086</v>
      </c>
      <c r="D21" s="63">
        <v>4504</v>
      </c>
      <c r="E21" s="63">
        <v>479</v>
      </c>
      <c r="F21" s="63">
        <v>4025</v>
      </c>
      <c r="G21" s="63">
        <f t="shared" si="0"/>
        <v>0.50756353886654582</v>
      </c>
      <c r="H21" s="63">
        <f t="shared" si="1"/>
        <v>0.39647360126083531</v>
      </c>
      <c r="I21" s="63">
        <f t="shared" si="3"/>
        <v>10.634991119005328</v>
      </c>
      <c r="J21" s="1"/>
      <c r="K21" s="16">
        <v>0.98399999999999999</v>
      </c>
      <c r="L21" s="16">
        <v>1</v>
      </c>
      <c r="M21" s="16">
        <v>1</v>
      </c>
      <c r="N21" s="16"/>
      <c r="O21" s="16">
        <v>406158036.47520906</v>
      </c>
      <c r="P21" s="11">
        <f t="shared" si="2"/>
        <v>284310625.5326463</v>
      </c>
      <c r="Q21" s="63">
        <f t="shared" si="4"/>
        <v>347213835.60993457</v>
      </c>
    </row>
    <row r="22" spans="1:17" ht="15.75" x14ac:dyDescent="0.25">
      <c r="A22" s="3">
        <v>10</v>
      </c>
      <c r="B22" s="5" t="s">
        <v>12</v>
      </c>
      <c r="C22" s="16">
        <v>64092</v>
      </c>
      <c r="D22" s="63">
        <v>598</v>
      </c>
      <c r="E22" s="63">
        <v>33</v>
      </c>
      <c r="F22" s="63">
        <v>565</v>
      </c>
      <c r="G22" s="63">
        <f t="shared" si="0"/>
        <v>2.9679023665145486E-2</v>
      </c>
      <c r="H22" s="63">
        <f t="shared" si="1"/>
        <v>5.5654058313632779E-2</v>
      </c>
      <c r="I22" s="63">
        <f t="shared" si="3"/>
        <v>5.5183946488294309</v>
      </c>
      <c r="J22" s="1"/>
      <c r="K22" s="16">
        <v>0.98499999999999999</v>
      </c>
      <c r="L22" s="16">
        <v>1</v>
      </c>
      <c r="M22" s="16">
        <v>1</v>
      </c>
      <c r="N22" s="16">
        <v>1.0069999999999999</v>
      </c>
      <c r="O22" s="16">
        <v>38645311.481812686</v>
      </c>
      <c r="P22" s="11">
        <f t="shared" si="2"/>
        <v>27051718.037268877</v>
      </c>
      <c r="Q22" s="63">
        <f>$Q$2*(G22+H22)/2*K22*L22*M22*N22</f>
        <v>33036861.573364045</v>
      </c>
    </row>
    <row r="23" spans="1:17" ht="15.75" x14ac:dyDescent="0.25">
      <c r="A23" s="4">
        <v>11</v>
      </c>
      <c r="B23" s="5" t="s">
        <v>13</v>
      </c>
      <c r="C23" s="16">
        <v>70902</v>
      </c>
      <c r="D23" s="63">
        <v>402</v>
      </c>
      <c r="E23" s="63">
        <v>62</v>
      </c>
      <c r="F23" s="63">
        <v>340</v>
      </c>
      <c r="G23" s="63">
        <f t="shared" si="0"/>
        <v>3.2832524120110861E-2</v>
      </c>
      <c r="H23" s="63">
        <f t="shared" si="1"/>
        <v>3.3490937746256895E-2</v>
      </c>
      <c r="I23" s="63">
        <f t="shared" si="3"/>
        <v>15.422885572139302</v>
      </c>
      <c r="J23" s="1"/>
      <c r="K23" s="16">
        <v>0.98199999999999998</v>
      </c>
      <c r="L23" s="16">
        <v>1</v>
      </c>
      <c r="M23" s="16">
        <v>1.01</v>
      </c>
      <c r="N23" s="16"/>
      <c r="O23" s="16">
        <v>29736671.437814325</v>
      </c>
      <c r="P23" s="11">
        <f t="shared" si="2"/>
        <v>20815670.006470025</v>
      </c>
      <c r="Q23" s="63">
        <f t="shared" si="4"/>
        <v>25675310.222045485</v>
      </c>
    </row>
    <row r="24" spans="1:17" ht="15.75" x14ac:dyDescent="0.25">
      <c r="A24" s="4">
        <v>12</v>
      </c>
      <c r="B24" s="5" t="s">
        <v>14</v>
      </c>
      <c r="C24" s="16">
        <v>49825</v>
      </c>
      <c r="D24" s="63">
        <v>333</v>
      </c>
      <c r="E24" s="63">
        <v>69</v>
      </c>
      <c r="F24" s="63">
        <v>270</v>
      </c>
      <c r="G24" s="63">
        <f t="shared" si="0"/>
        <v>2.3072417058538876E-2</v>
      </c>
      <c r="H24" s="63">
        <f t="shared" si="1"/>
        <v>2.6595744680851064E-2</v>
      </c>
      <c r="I24" s="63">
        <f t="shared" si="3"/>
        <v>20.72072072072072</v>
      </c>
      <c r="J24" s="1"/>
      <c r="K24" s="16">
        <v>0.98199999999999998</v>
      </c>
      <c r="L24" s="16">
        <v>1</v>
      </c>
      <c r="M24" s="16">
        <v>1</v>
      </c>
      <c r="N24" s="16"/>
      <c r="O24" s="16">
        <v>22269130.184132017</v>
      </c>
      <c r="P24" s="11">
        <f t="shared" si="2"/>
        <v>15588391.128892411</v>
      </c>
      <c r="Q24" s="63">
        <f t="shared" si="4"/>
        <v>19037294.384304024</v>
      </c>
    </row>
    <row r="25" spans="1:17" ht="15.75" x14ac:dyDescent="0.25">
      <c r="A25" s="4">
        <v>13</v>
      </c>
      <c r="B25" s="5" t="s">
        <v>15</v>
      </c>
      <c r="C25" s="16">
        <v>181656</v>
      </c>
      <c r="D25" s="63">
        <v>854</v>
      </c>
      <c r="E25" s="63">
        <v>76</v>
      </c>
      <c r="F25" s="63">
        <v>778</v>
      </c>
      <c r="G25" s="63">
        <f t="shared" si="0"/>
        <v>8.4119277334389134E-2</v>
      </c>
      <c r="H25" s="63">
        <f t="shared" si="1"/>
        <v>7.6635145784081954E-2</v>
      </c>
      <c r="I25" s="63">
        <f t="shared" si="3"/>
        <v>8.8992974238875888</v>
      </c>
      <c r="J25" s="1"/>
      <c r="K25" s="16">
        <v>0.98399999999999999</v>
      </c>
      <c r="L25" s="16">
        <v>1</v>
      </c>
      <c r="M25" s="16">
        <v>1</v>
      </c>
      <c r="N25" s="16">
        <v>1.0069999999999999</v>
      </c>
      <c r="O25" s="16">
        <v>72727922.157245144</v>
      </c>
      <c r="P25" s="11">
        <f t="shared" si="2"/>
        <v>50909545.510071598</v>
      </c>
      <c r="Q25" s="63">
        <f>$Q$2*(G25+H25)/2*K25*L25*M25*N25</f>
        <v>62173190.089516215</v>
      </c>
    </row>
    <row r="26" spans="1:17" ht="15.75" x14ac:dyDescent="0.25">
      <c r="A26" s="4">
        <v>14</v>
      </c>
      <c r="B26" s="5" t="s">
        <v>16</v>
      </c>
      <c r="C26" s="16">
        <v>40614</v>
      </c>
      <c r="D26" s="63">
        <v>134</v>
      </c>
      <c r="E26" s="63">
        <v>46</v>
      </c>
      <c r="F26" s="63">
        <v>88</v>
      </c>
      <c r="G26" s="63">
        <f t="shared" si="0"/>
        <v>1.8807087735383803E-2</v>
      </c>
      <c r="H26" s="63">
        <f t="shared" si="1"/>
        <v>8.6682427107959027E-3</v>
      </c>
      <c r="I26" s="63">
        <f t="shared" si="3"/>
        <v>34.328358208955223</v>
      </c>
      <c r="J26" s="1"/>
      <c r="K26" s="16">
        <v>0.98099999999999998</v>
      </c>
      <c r="L26" s="16">
        <v>1</v>
      </c>
      <c r="M26" s="16">
        <v>1</v>
      </c>
      <c r="N26" s="16"/>
      <c r="O26" s="16">
        <v>12306246.541801265</v>
      </c>
      <c r="P26" s="11">
        <f t="shared" si="2"/>
        <v>8614372.5792608839</v>
      </c>
      <c r="Q26" s="63">
        <f t="shared" si="4"/>
        <v>10520286.883455813</v>
      </c>
    </row>
    <row r="27" spans="1:17" ht="15.75" x14ac:dyDescent="0.25">
      <c r="A27" s="4">
        <v>15</v>
      </c>
      <c r="B27" s="5" t="s">
        <v>17</v>
      </c>
      <c r="C27" s="16">
        <v>46139</v>
      </c>
      <c r="D27" s="63">
        <v>254</v>
      </c>
      <c r="E27" s="63">
        <v>31</v>
      </c>
      <c r="F27" s="63">
        <v>223</v>
      </c>
      <c r="G27" s="63">
        <f t="shared" si="0"/>
        <v>2.1365544418744109E-2</v>
      </c>
      <c r="H27" s="63">
        <f t="shared" si="1"/>
        <v>2.1966115051221435E-2</v>
      </c>
      <c r="I27" s="63">
        <f t="shared" si="3"/>
        <v>12.204724409448819</v>
      </c>
      <c r="J27" s="1"/>
      <c r="K27" s="16">
        <v>0.98299999999999998</v>
      </c>
      <c r="L27" s="16">
        <v>1</v>
      </c>
      <c r="M27" s="16">
        <v>1</v>
      </c>
      <c r="N27" s="16"/>
      <c r="O27" s="16">
        <v>19447891.325094208</v>
      </c>
      <c r="P27" s="11">
        <f t="shared" si="2"/>
        <v>13613523.927565945</v>
      </c>
      <c r="Q27" s="63">
        <f>$Q$2*(G27+H27)/2*K27*L27*M27</f>
        <v>16625491.397665093</v>
      </c>
    </row>
    <row r="28" spans="1:17" ht="15.75" x14ac:dyDescent="0.25">
      <c r="A28" s="4">
        <v>16</v>
      </c>
      <c r="B28" s="5" t="s">
        <v>18</v>
      </c>
      <c r="C28" s="16">
        <v>5298</v>
      </c>
      <c r="D28" s="63">
        <v>23</v>
      </c>
      <c r="E28" s="63">
        <v>5</v>
      </c>
      <c r="F28" s="63">
        <v>18</v>
      </c>
      <c r="G28" s="63">
        <f t="shared" si="0"/>
        <v>2.4533400015281279E-3</v>
      </c>
      <c r="H28" s="63">
        <f t="shared" si="1"/>
        <v>1.7730496453900709E-3</v>
      </c>
      <c r="I28" s="63"/>
      <c r="J28" s="16">
        <v>1.8291569982009412</v>
      </c>
      <c r="K28" s="16"/>
      <c r="L28" s="16">
        <v>1</v>
      </c>
      <c r="M28" s="16">
        <v>1</v>
      </c>
      <c r="N28" s="16"/>
      <c r="O28" s="16">
        <v>3529670.7536528963</v>
      </c>
      <c r="P28" s="11">
        <f t="shared" si="2"/>
        <v>2470769.5275570271</v>
      </c>
      <c r="Q28" s="63">
        <f>$Q$2*(G28+H28)/2*J28*L28*M28</f>
        <v>3017422.8028375725</v>
      </c>
    </row>
    <row r="29" spans="1:17" ht="31.5" x14ac:dyDescent="0.25">
      <c r="A29" s="4">
        <v>17</v>
      </c>
      <c r="B29" s="10" t="s">
        <v>19</v>
      </c>
      <c r="C29" s="16">
        <v>9950</v>
      </c>
      <c r="D29" s="63">
        <v>48</v>
      </c>
      <c r="E29" s="63">
        <v>7</v>
      </c>
      <c r="F29" s="63">
        <v>41</v>
      </c>
      <c r="G29" s="63">
        <f t="shared" si="0"/>
        <v>4.6075373754633584E-3</v>
      </c>
      <c r="H29" s="63">
        <f t="shared" si="1"/>
        <v>4.0386130811662724E-3</v>
      </c>
      <c r="I29" s="63">
        <f t="shared" si="3"/>
        <v>14.583333333333334</v>
      </c>
      <c r="J29" s="16">
        <v>1.22</v>
      </c>
      <c r="K29" s="16"/>
      <c r="L29" s="16">
        <v>1</v>
      </c>
      <c r="M29" s="63">
        <v>1</v>
      </c>
      <c r="N29" s="63"/>
      <c r="O29" s="63">
        <v>4816108.9061347758</v>
      </c>
      <c r="P29" s="11">
        <f t="shared" si="2"/>
        <v>3371276.2342943428</v>
      </c>
      <c r="Q29" s="63">
        <f>$Q$2*(G29+H29)/2*J29*L29*M29</f>
        <v>4117164.9846605705</v>
      </c>
    </row>
    <row r="30" spans="1:17" ht="47.25" x14ac:dyDescent="0.25">
      <c r="A30" s="4">
        <v>18</v>
      </c>
      <c r="B30" s="40" t="s">
        <v>235</v>
      </c>
      <c r="C30" s="34">
        <v>20847</v>
      </c>
      <c r="D30" s="63">
        <v>192</v>
      </c>
      <c r="E30" s="63">
        <v>11</v>
      </c>
      <c r="F30" s="63">
        <v>183</v>
      </c>
      <c r="G30" s="63">
        <f t="shared" si="0"/>
        <v>9.6536011724909186E-3</v>
      </c>
      <c r="H30" s="63">
        <f t="shared" si="1"/>
        <v>1.8026004728132389E-2</v>
      </c>
      <c r="I30" s="63">
        <f t="shared" si="3"/>
        <v>5.7291666666666661</v>
      </c>
      <c r="K30" s="63">
        <v>0.98499999999999999</v>
      </c>
      <c r="L30" s="63">
        <v>1</v>
      </c>
      <c r="M30" s="63">
        <v>1</v>
      </c>
      <c r="N30" s="63"/>
      <c r="O30" s="63">
        <v>12448293.305003803</v>
      </c>
      <c r="P30" s="11">
        <f t="shared" si="2"/>
        <v>8713805.3135026619</v>
      </c>
      <c r="Q30" s="63">
        <f t="shared" si="4"/>
        <v>10641718.929748807</v>
      </c>
    </row>
    <row r="31" spans="1:17" ht="15.75" x14ac:dyDescent="0.25">
      <c r="A31" s="4">
        <v>19</v>
      </c>
      <c r="B31" s="40" t="s">
        <v>21</v>
      </c>
      <c r="C31" s="64">
        <v>14390</v>
      </c>
      <c r="D31" s="64">
        <v>66</v>
      </c>
      <c r="E31" s="64">
        <v>10</v>
      </c>
      <c r="F31" s="64">
        <v>57</v>
      </c>
      <c r="G31" s="63">
        <f t="shared" si="0"/>
        <v>6.6635641038108274E-3</v>
      </c>
      <c r="H31" s="63">
        <f t="shared" si="1"/>
        <v>5.6146572104018916E-3</v>
      </c>
      <c r="I31" s="63"/>
      <c r="J31" s="16">
        <v>1.1355702686906806</v>
      </c>
      <c r="K31" s="16"/>
      <c r="L31" s="16">
        <v>1</v>
      </c>
      <c r="M31" s="63">
        <v>1</v>
      </c>
      <c r="N31" s="63"/>
      <c r="O31" s="63">
        <v>6365948.9309515897</v>
      </c>
      <c r="P31" s="11">
        <f t="shared" si="2"/>
        <v>4456164.2516661128</v>
      </c>
      <c r="Q31" s="63">
        <f>$Q$2*(G31+H31)/2*J31*L31*M31</f>
        <v>5442082.5075748013</v>
      </c>
    </row>
    <row r="32" spans="1:17" ht="31.5" x14ac:dyDescent="0.25">
      <c r="A32" s="4">
        <v>20</v>
      </c>
      <c r="B32" s="40" t="s">
        <v>236</v>
      </c>
      <c r="C32" s="64">
        <v>14967</v>
      </c>
      <c r="D32" s="63">
        <v>94</v>
      </c>
      <c r="E32" s="63">
        <v>11</v>
      </c>
      <c r="F32" s="63">
        <v>83</v>
      </c>
      <c r="G32" s="63">
        <f t="shared" si="0"/>
        <v>6.9307549646794057E-3</v>
      </c>
      <c r="H32" s="63">
        <f t="shared" si="1"/>
        <v>8.1757289204097711E-3</v>
      </c>
      <c r="I32" s="63"/>
      <c r="J32" s="16">
        <v>1.130486457072444</v>
      </c>
      <c r="K32" s="16"/>
      <c r="L32" s="16">
        <v>1</v>
      </c>
      <c r="M32" s="63">
        <v>1</v>
      </c>
      <c r="N32" s="63"/>
      <c r="O32" s="63">
        <v>7797267.5290198373</v>
      </c>
      <c r="P32" s="11">
        <f t="shared" si="2"/>
        <v>5458087.270313886</v>
      </c>
      <c r="Q32" s="63">
        <f t="shared" ref="Q32:Q35" si="5">$Q$2*(G32+H32)/2*J32*L32*M32</f>
        <v>6665679.1763198869</v>
      </c>
    </row>
    <row r="33" spans="1:17" ht="31.5" x14ac:dyDescent="0.25">
      <c r="A33" s="4">
        <v>21</v>
      </c>
      <c r="B33" s="42" t="s">
        <v>237</v>
      </c>
      <c r="C33" s="64">
        <v>16024</v>
      </c>
      <c r="D33" s="63">
        <v>72</v>
      </c>
      <c r="E33" s="63">
        <v>4</v>
      </c>
      <c r="F33" s="63">
        <v>68</v>
      </c>
      <c r="G33" s="63">
        <f t="shared" si="0"/>
        <v>7.4202189853693323E-3</v>
      </c>
      <c r="H33" s="63">
        <f t="shared" si="1"/>
        <v>6.6981875492513792E-3</v>
      </c>
      <c r="I33" s="63"/>
      <c r="J33" s="16">
        <v>1.1303106540914034</v>
      </c>
      <c r="K33" s="16"/>
      <c r="L33" s="16">
        <v>1</v>
      </c>
      <c r="M33" s="63">
        <v>1</v>
      </c>
      <c r="N33" s="63"/>
      <c r="O33" s="63">
        <v>7286134.5004843799</v>
      </c>
      <c r="P33" s="11">
        <f t="shared" si="2"/>
        <v>5100294.1503390661</v>
      </c>
      <c r="Q33" s="63">
        <f t="shared" si="5"/>
        <v>6228724.9776909733</v>
      </c>
    </row>
    <row r="34" spans="1:17" ht="47.25" x14ac:dyDescent="0.25">
      <c r="A34" s="4">
        <v>22</v>
      </c>
      <c r="B34" s="40" t="s">
        <v>238</v>
      </c>
      <c r="C34" s="64">
        <v>13633</v>
      </c>
      <c r="D34" s="63">
        <v>105</v>
      </c>
      <c r="E34" s="63">
        <v>33</v>
      </c>
      <c r="F34" s="63">
        <v>72</v>
      </c>
      <c r="G34" s="63">
        <f t="shared" si="0"/>
        <v>6.3130208080092428E-3</v>
      </c>
      <c r="H34" s="63">
        <f t="shared" si="1"/>
        <v>7.0921985815602835E-3</v>
      </c>
      <c r="I34" s="63"/>
      <c r="J34" s="16">
        <v>1.1470465722120908</v>
      </c>
      <c r="K34" s="16"/>
      <c r="L34" s="16">
        <v>1</v>
      </c>
      <c r="M34" s="63">
        <v>1</v>
      </c>
      <c r="N34" s="63"/>
      <c r="O34" s="63">
        <v>7020509.9163649278</v>
      </c>
      <c r="P34" s="11">
        <f t="shared" si="2"/>
        <v>4914356.941455449</v>
      </c>
      <c r="Q34" s="63">
        <f t="shared" si="5"/>
        <v>6001649.4986858005</v>
      </c>
    </row>
    <row r="35" spans="1:17" ht="31.5" x14ac:dyDescent="0.25">
      <c r="A35" s="4">
        <v>23</v>
      </c>
      <c r="B35" s="40" t="s">
        <v>239</v>
      </c>
      <c r="C35" s="64">
        <v>10187</v>
      </c>
      <c r="D35" s="63">
        <v>116</v>
      </c>
      <c r="E35" s="63">
        <v>11</v>
      </c>
      <c r="F35" s="63">
        <v>105</v>
      </c>
      <c r="G35" s="63">
        <f t="shared" si="0"/>
        <v>4.717284748125149E-3</v>
      </c>
      <c r="H35" s="63">
        <f t="shared" si="1"/>
        <v>1.0342789598108746E-2</v>
      </c>
      <c r="I35" s="63"/>
      <c r="J35" s="16">
        <v>1.159974916106441</v>
      </c>
      <c r="K35" s="16"/>
      <c r="L35" s="16">
        <v>1</v>
      </c>
      <c r="M35" s="63">
        <v>1</v>
      </c>
      <c r="N35" s="63"/>
      <c r="O35" s="63">
        <v>7976078.0187568879</v>
      </c>
      <c r="P35" s="11">
        <f t="shared" si="2"/>
        <v>5583254.6131298216</v>
      </c>
      <c r="Q35" s="63">
        <f t="shared" si="5"/>
        <v>6818539.5666440399</v>
      </c>
    </row>
    <row r="36" spans="1:17" ht="47.25" x14ac:dyDescent="0.25">
      <c r="A36" s="4">
        <v>24</v>
      </c>
      <c r="B36" s="40" t="s">
        <v>240</v>
      </c>
      <c r="C36" s="64">
        <v>22487</v>
      </c>
      <c r="D36" s="63">
        <v>127</v>
      </c>
      <c r="E36" s="63">
        <v>7</v>
      </c>
      <c r="F36" s="63">
        <v>120</v>
      </c>
      <c r="G36" s="63">
        <f t="shared" si="0"/>
        <v>1.041303446854719E-2</v>
      </c>
      <c r="H36" s="63">
        <f t="shared" si="1"/>
        <v>1.1820330969267139E-2</v>
      </c>
      <c r="I36" s="63">
        <f t="shared" si="3"/>
        <v>5.5118110236220472</v>
      </c>
      <c r="K36" s="63">
        <v>0.98499999999999999</v>
      </c>
      <c r="L36" s="63">
        <v>1</v>
      </c>
      <c r="M36" s="16">
        <v>1.0049999999999999</v>
      </c>
      <c r="N36" s="16"/>
      <c r="O36" s="63">
        <v>10093956.754462471</v>
      </c>
      <c r="P36" s="11">
        <f t="shared" si="2"/>
        <v>7065769.7281237291</v>
      </c>
      <c r="Q36" s="63">
        <f t="shared" si="4"/>
        <v>8590593.1187956352</v>
      </c>
    </row>
    <row r="37" spans="1:17" ht="31.5" x14ac:dyDescent="0.25">
      <c r="A37" s="4">
        <v>25</v>
      </c>
      <c r="B37" s="40" t="s">
        <v>241</v>
      </c>
      <c r="C37" s="64">
        <v>15563</v>
      </c>
      <c r="D37" s="63">
        <v>139</v>
      </c>
      <c r="E37" s="63">
        <v>13</v>
      </c>
      <c r="F37" s="63">
        <v>126</v>
      </c>
      <c r="G37" s="63">
        <f t="shared" si="0"/>
        <v>7.2067441381242457E-3</v>
      </c>
      <c r="H37" s="63">
        <f t="shared" si="1"/>
        <v>1.2411347517730497E-2</v>
      </c>
      <c r="I37" s="63"/>
      <c r="J37" s="16">
        <v>1.1228067526831302</v>
      </c>
      <c r="K37" s="16"/>
      <c r="L37" s="16">
        <v>1</v>
      </c>
      <c r="M37" s="63">
        <v>1</v>
      </c>
      <c r="N37" s="63"/>
      <c r="O37" s="63">
        <v>10057162.208302267</v>
      </c>
      <c r="P37" s="11">
        <f t="shared" si="2"/>
        <v>7040013.5458115861</v>
      </c>
      <c r="Q37" s="63">
        <f>$Q$2*(G37+H37)/2*J37*L37*M37</f>
        <v>8597603.7701990716</v>
      </c>
    </row>
    <row r="38" spans="1:17" ht="31.5" x14ac:dyDescent="0.25">
      <c r="A38" s="4">
        <v>26</v>
      </c>
      <c r="B38" s="40" t="s">
        <v>242</v>
      </c>
      <c r="C38" s="64">
        <v>11981</v>
      </c>
      <c r="D38" s="63">
        <v>84</v>
      </c>
      <c r="E38" s="63">
        <v>9</v>
      </c>
      <c r="F38" s="63">
        <v>74</v>
      </c>
      <c r="G38" s="63">
        <f t="shared" si="0"/>
        <v>5.5480306829574369E-3</v>
      </c>
      <c r="H38" s="63">
        <f t="shared" si="1"/>
        <v>7.2892040977147361E-3</v>
      </c>
      <c r="I38" s="63"/>
      <c r="J38" s="16">
        <v>1.1535526610415425</v>
      </c>
      <c r="K38" s="16"/>
      <c r="L38" s="16">
        <v>1</v>
      </c>
      <c r="M38" s="63">
        <v>1</v>
      </c>
      <c r="N38" s="63"/>
      <c r="O38" s="63">
        <v>6761181.4168907292</v>
      </c>
      <c r="P38" s="11">
        <f t="shared" si="2"/>
        <v>4732826.9918235103</v>
      </c>
      <c r="Q38" s="63">
        <f t="shared" ref="Q38:Q39" si="6">$Q$2*(G38+H38)/2*J38*L38*M38</f>
        <v>5779956.3770456929</v>
      </c>
    </row>
    <row r="39" spans="1:17" ht="31.5" x14ac:dyDescent="0.25">
      <c r="A39" s="4">
        <v>27</v>
      </c>
      <c r="B39" s="40" t="s">
        <v>243</v>
      </c>
      <c r="C39" s="64">
        <v>17185</v>
      </c>
      <c r="D39" s="63">
        <v>158</v>
      </c>
      <c r="E39" s="63">
        <v>23</v>
      </c>
      <c r="F39" s="63">
        <v>135</v>
      </c>
      <c r="G39" s="63">
        <f t="shared" si="0"/>
        <v>7.9578421906872174E-3</v>
      </c>
      <c r="H39" s="63">
        <f t="shared" si="1"/>
        <v>1.3297872340425532E-2</v>
      </c>
      <c r="I39" s="63"/>
      <c r="J39" s="16">
        <v>1.0618246780366427</v>
      </c>
      <c r="K39" s="16"/>
      <c r="L39" s="16">
        <v>1</v>
      </c>
      <c r="M39" s="63">
        <v>1</v>
      </c>
      <c r="N39" s="63"/>
      <c r="O39" s="63">
        <v>10304862.542712253</v>
      </c>
      <c r="P39" s="11">
        <f t="shared" si="2"/>
        <v>7213403.7798985764</v>
      </c>
      <c r="Q39" s="63">
        <f t="shared" si="6"/>
        <v>8809356.27899771</v>
      </c>
    </row>
    <row r="40" spans="1:17" ht="15.75" x14ac:dyDescent="0.25">
      <c r="A40" s="1"/>
      <c r="B40" s="31" t="s">
        <v>25</v>
      </c>
      <c r="C40" s="64">
        <f>SUM(C13:C39)</f>
        <v>2159505</v>
      </c>
      <c r="D40" s="64">
        <f t="shared" ref="D40:F40" si="7">SUM(D13:D39)</f>
        <v>11625</v>
      </c>
      <c r="E40" s="64">
        <f t="shared" si="7"/>
        <v>1500</v>
      </c>
      <c r="F40" s="64">
        <f t="shared" si="7"/>
        <v>10152</v>
      </c>
      <c r="G40" s="64"/>
      <c r="H40" s="64"/>
      <c r="I40" s="64"/>
      <c r="J40" s="64"/>
      <c r="K40" s="64"/>
      <c r="L40" s="64"/>
      <c r="M40" s="64"/>
      <c r="N40" s="64"/>
      <c r="O40" s="6">
        <v>913153262.99999964</v>
      </c>
      <c r="Q40" s="6">
        <f>SUM(Q13:Q39)</f>
        <v>780192668.14246142</v>
      </c>
    </row>
    <row r="41" spans="1:17" x14ac:dyDescent="0.25">
      <c r="O41" s="11"/>
    </row>
    <row r="42" spans="1:17" x14ac:dyDescent="0.25">
      <c r="B42" s="15"/>
      <c r="M42" s="66"/>
      <c r="N42" s="66"/>
      <c r="O42" s="66"/>
      <c r="Q42" s="11">
        <f>Q2-Q40</f>
        <v>438067.85753858089</v>
      </c>
    </row>
    <row r="43" spans="1:17" ht="20.25" x14ac:dyDescent="0.25">
      <c r="B43" s="17" t="s">
        <v>26</v>
      </c>
      <c r="O43" s="11"/>
    </row>
    <row r="44" spans="1:17" ht="20.25" x14ac:dyDescent="0.25">
      <c r="B44" s="17" t="s">
        <v>54</v>
      </c>
    </row>
    <row r="45" spans="1:17" ht="20.25" x14ac:dyDescent="0.25">
      <c r="B45" s="17" t="s">
        <v>58</v>
      </c>
    </row>
    <row r="46" spans="1:17" ht="20.25" x14ac:dyDescent="0.25">
      <c r="B46" s="17" t="s">
        <v>61</v>
      </c>
    </row>
    <row r="47" spans="1:17" ht="21" x14ac:dyDescent="0.35">
      <c r="B47" s="12" t="s">
        <v>37</v>
      </c>
    </row>
    <row r="48" spans="1:17" ht="21" x14ac:dyDescent="0.35">
      <c r="B48" s="12" t="s">
        <v>38</v>
      </c>
    </row>
    <row r="49" spans="2:2" ht="21" x14ac:dyDescent="0.35">
      <c r="B49" s="12" t="s">
        <v>39</v>
      </c>
    </row>
    <row r="50" spans="2:2" ht="21" x14ac:dyDescent="0.35">
      <c r="B50" s="12" t="s">
        <v>40</v>
      </c>
    </row>
    <row r="51" spans="2:2" ht="21" x14ac:dyDescent="0.35">
      <c r="B51" s="12" t="s">
        <v>41</v>
      </c>
    </row>
    <row r="52" spans="2:2" ht="21" x14ac:dyDescent="0.35">
      <c r="B52" s="12" t="s">
        <v>42</v>
      </c>
    </row>
    <row r="53" spans="2:2" ht="21" x14ac:dyDescent="0.35">
      <c r="B53" s="12" t="s">
        <v>43</v>
      </c>
    </row>
    <row r="54" spans="2:2" ht="21" x14ac:dyDescent="0.35">
      <c r="B54" s="12" t="s">
        <v>44</v>
      </c>
    </row>
    <row r="55" spans="2:2" ht="21" x14ac:dyDescent="0.35">
      <c r="B55" s="12" t="s">
        <v>45</v>
      </c>
    </row>
    <row r="56" spans="2:2" ht="21" x14ac:dyDescent="0.35">
      <c r="B56" s="12" t="s">
        <v>46</v>
      </c>
    </row>
    <row r="57" spans="2:2" ht="21" x14ac:dyDescent="0.35">
      <c r="B57" s="13"/>
    </row>
    <row r="58" spans="2:2" ht="20.25" x14ac:dyDescent="0.25">
      <c r="B58" s="17" t="s">
        <v>62</v>
      </c>
    </row>
    <row r="59" spans="2:2" ht="21" x14ac:dyDescent="0.35">
      <c r="B59" s="12" t="s">
        <v>47</v>
      </c>
    </row>
    <row r="60" spans="2:2" ht="21" x14ac:dyDescent="0.35">
      <c r="B60" s="12" t="s">
        <v>48</v>
      </c>
    </row>
    <row r="61" spans="2:2" ht="21" x14ac:dyDescent="0.35">
      <c r="B61" s="12" t="s">
        <v>49</v>
      </c>
    </row>
    <row r="62" spans="2:2" ht="21" x14ac:dyDescent="0.35">
      <c r="B62" s="12" t="s">
        <v>50</v>
      </c>
    </row>
    <row r="63" spans="2:2" ht="21" x14ac:dyDescent="0.35">
      <c r="B63" s="12" t="s">
        <v>51</v>
      </c>
    </row>
    <row r="65" spans="2:13" ht="21" x14ac:dyDescent="0.25">
      <c r="B65" s="17" t="s">
        <v>55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</row>
    <row r="66" spans="2:13" ht="20.25" customHeight="1" x14ac:dyDescent="0.25">
      <c r="B66" s="247" t="s">
        <v>56</v>
      </c>
      <c r="C66" s="247"/>
      <c r="D66" s="247"/>
      <c r="E66" s="247"/>
      <c r="F66" s="247"/>
      <c r="G66" s="247"/>
      <c r="H66" s="247"/>
      <c r="I66" s="247"/>
      <c r="J66" s="247"/>
      <c r="K66" s="247"/>
      <c r="L66" s="17"/>
      <c r="M66" s="17"/>
    </row>
    <row r="67" spans="2:13" ht="21" x14ac:dyDescent="0.25">
      <c r="B67" s="17" t="s">
        <v>57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</row>
    <row r="68" spans="2:13" ht="21" x14ac:dyDescent="0.35">
      <c r="C68" s="12"/>
      <c r="D68" s="12"/>
      <c r="E68" s="12"/>
      <c r="F68" s="12"/>
      <c r="G68" s="12"/>
      <c r="H68" s="12"/>
      <c r="I68" s="12"/>
      <c r="J68" s="12"/>
    </row>
  </sheetData>
  <mergeCells count="21">
    <mergeCell ref="L2:M3"/>
    <mergeCell ref="N2:N3"/>
    <mergeCell ref="Q2:Q3"/>
    <mergeCell ref="A8:A11"/>
    <mergeCell ref="G8:O8"/>
    <mergeCell ref="B9:B11"/>
    <mergeCell ref="C9:C11"/>
    <mergeCell ref="D9:D11"/>
    <mergeCell ref="E9:E11"/>
    <mergeCell ref="F9:F10"/>
    <mergeCell ref="N9:N11"/>
    <mergeCell ref="O9:O11"/>
    <mergeCell ref="P9:P11"/>
    <mergeCell ref="Q9:Q11"/>
    <mergeCell ref="L9:L11"/>
    <mergeCell ref="M9:M11"/>
    <mergeCell ref="B66:K66"/>
    <mergeCell ref="G9:G10"/>
    <mergeCell ref="H9:H10"/>
    <mergeCell ref="I9:I10"/>
    <mergeCell ref="J9:K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zoomScale="80" zoomScaleNormal="8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D36" sqref="D36"/>
    </sheetView>
  </sheetViews>
  <sheetFormatPr defaultRowHeight="13.5" x14ac:dyDescent="0.2"/>
  <cols>
    <col min="1" max="1" width="9.140625" style="75"/>
    <col min="2" max="6" width="27.85546875" style="75" customWidth="1"/>
    <col min="7" max="14" width="15.28515625" style="75" customWidth="1"/>
    <col min="15" max="15" width="23" style="75" customWidth="1"/>
    <col min="16" max="17" width="18.7109375" style="75" customWidth="1"/>
    <col min="18" max="19" width="25.42578125" style="75" customWidth="1"/>
    <col min="20" max="20" width="18.7109375" style="75" customWidth="1"/>
    <col min="21" max="21" width="18.42578125" style="75" customWidth="1"/>
    <col min="22" max="22" width="17.7109375" style="75" customWidth="1"/>
    <col min="23" max="23" width="19.5703125" style="75" customWidth="1"/>
    <col min="24" max="24" width="19.42578125" style="75" customWidth="1"/>
    <col min="25" max="25" width="17.42578125" style="75" customWidth="1"/>
    <col min="26" max="16384" width="9.140625" style="75"/>
  </cols>
  <sheetData>
    <row r="1" spans="1:26" ht="15" customHeight="1" x14ac:dyDescent="0.2">
      <c r="B1" s="128" t="s">
        <v>283</v>
      </c>
      <c r="C1" s="128"/>
      <c r="D1" s="132"/>
      <c r="E1" s="132"/>
      <c r="F1" s="132"/>
      <c r="G1" s="132"/>
      <c r="H1" s="132"/>
      <c r="I1" s="132"/>
      <c r="J1" s="132"/>
      <c r="K1" s="132"/>
      <c r="L1" s="127"/>
      <c r="M1" s="127"/>
      <c r="N1" s="76">
        <v>2021</v>
      </c>
      <c r="O1" s="127"/>
      <c r="P1" s="126"/>
      <c r="Q1" s="291" t="s">
        <v>284</v>
      </c>
      <c r="R1" s="291"/>
      <c r="S1" s="106"/>
      <c r="V1" s="284"/>
      <c r="W1" s="284"/>
    </row>
    <row r="2" spans="1:26" ht="15.75" customHeight="1" x14ac:dyDescent="0.2">
      <c r="B2" s="287" t="s">
        <v>32</v>
      </c>
      <c r="C2" s="288">
        <v>913153263</v>
      </c>
      <c r="D2" s="133"/>
      <c r="E2" s="133"/>
      <c r="F2" s="133"/>
      <c r="G2" s="133"/>
      <c r="H2" s="133"/>
      <c r="I2" s="133"/>
      <c r="J2" s="133"/>
      <c r="K2" s="133"/>
      <c r="L2" s="292" t="s">
        <v>32</v>
      </c>
      <c r="M2" s="287"/>
      <c r="N2" s="289">
        <v>913153263</v>
      </c>
      <c r="O2" s="289">
        <v>913153263</v>
      </c>
      <c r="P2" s="124"/>
      <c r="Q2" s="290" t="s">
        <v>248</v>
      </c>
      <c r="R2" s="293">
        <v>780630736</v>
      </c>
      <c r="S2" s="120"/>
      <c r="U2" s="122"/>
      <c r="V2" s="283"/>
      <c r="W2" s="281"/>
    </row>
    <row r="3" spans="1:26" ht="27.75" customHeight="1" x14ac:dyDescent="0.2">
      <c r="B3" s="287"/>
      <c r="C3" s="288"/>
      <c r="D3" s="133"/>
      <c r="E3" s="133"/>
      <c r="F3" s="133"/>
      <c r="G3" s="133"/>
      <c r="H3" s="133"/>
      <c r="I3" s="133"/>
      <c r="J3" s="133"/>
      <c r="K3" s="133"/>
      <c r="L3" s="292"/>
      <c r="M3" s="287"/>
      <c r="N3" s="289"/>
      <c r="O3" s="289"/>
      <c r="P3" s="124"/>
      <c r="Q3" s="290"/>
      <c r="R3" s="293"/>
      <c r="S3" s="120"/>
      <c r="U3" s="122"/>
      <c r="V3" s="283"/>
      <c r="W3" s="282"/>
    </row>
    <row r="4" spans="1:26" x14ac:dyDescent="0.2">
      <c r="B4" s="86" t="s">
        <v>253</v>
      </c>
      <c r="C4" s="129">
        <v>867495600</v>
      </c>
      <c r="D4" s="133"/>
      <c r="E4" s="133"/>
      <c r="F4" s="133"/>
      <c r="G4" s="133"/>
      <c r="H4" s="133"/>
      <c r="I4" s="133"/>
      <c r="J4" s="133"/>
      <c r="K4" s="133"/>
      <c r="L4" s="131"/>
      <c r="M4" s="86" t="s">
        <v>253</v>
      </c>
      <c r="N4" s="125">
        <v>867495600</v>
      </c>
      <c r="O4" s="125">
        <v>867495600</v>
      </c>
      <c r="Q4" s="86" t="s">
        <v>253</v>
      </c>
      <c r="R4" s="123">
        <v>741599200</v>
      </c>
      <c r="S4" s="121"/>
      <c r="W4" s="77"/>
    </row>
    <row r="5" spans="1:26" x14ac:dyDescent="0.2">
      <c r="B5" s="86" t="s">
        <v>254</v>
      </c>
      <c r="C5" s="129">
        <f>C2-C4</f>
        <v>45657663</v>
      </c>
      <c r="D5" s="133"/>
      <c r="E5" s="133"/>
      <c r="F5" s="133"/>
      <c r="G5" s="133"/>
      <c r="H5" s="133"/>
      <c r="I5" s="133"/>
      <c r="J5" s="133"/>
      <c r="K5" s="133"/>
      <c r="L5" s="131"/>
      <c r="M5" s="86" t="s">
        <v>254</v>
      </c>
      <c r="N5" s="125">
        <f>N2-N4</f>
        <v>45657663</v>
      </c>
      <c r="O5" s="125">
        <f>O2-O4</f>
        <v>45657663</v>
      </c>
      <c r="Q5" s="86" t="s">
        <v>254</v>
      </c>
      <c r="R5" s="123">
        <f>R2-R4</f>
        <v>39031536</v>
      </c>
      <c r="S5" s="121"/>
      <c r="W5" s="77"/>
    </row>
    <row r="6" spans="1:26" x14ac:dyDescent="0.2">
      <c r="B6" s="86" t="s">
        <v>255</v>
      </c>
      <c r="C6" s="130">
        <f>C4/C2*100</f>
        <v>95.000000016426597</v>
      </c>
      <c r="D6" s="133"/>
      <c r="E6" s="133"/>
      <c r="F6" s="133"/>
      <c r="G6" s="133"/>
      <c r="H6" s="133"/>
      <c r="I6" s="133"/>
      <c r="J6" s="133"/>
      <c r="K6" s="133"/>
      <c r="L6" s="131"/>
      <c r="M6" s="86" t="s">
        <v>255</v>
      </c>
      <c r="N6" s="86">
        <f>N4/N2*100</f>
        <v>95.000000016426597</v>
      </c>
      <c r="O6" s="86">
        <f>O4/O2*100</f>
        <v>95.000000016426597</v>
      </c>
      <c r="Q6" s="86" t="s">
        <v>255</v>
      </c>
      <c r="R6" s="86">
        <f>R4/R2*100</f>
        <v>95.000000102481224</v>
      </c>
      <c r="S6" s="106"/>
    </row>
    <row r="8" spans="1:26" ht="15.75" customHeight="1" x14ac:dyDescent="0.2">
      <c r="A8" s="260" t="s">
        <v>0</v>
      </c>
      <c r="B8" s="260" t="s">
        <v>34</v>
      </c>
      <c r="C8" s="260"/>
      <c r="D8" s="260"/>
      <c r="E8" s="260"/>
      <c r="F8" s="260"/>
      <c r="G8" s="265" t="s">
        <v>52</v>
      </c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7"/>
      <c r="V8" s="285" t="s">
        <v>278</v>
      </c>
      <c r="W8" s="285"/>
      <c r="X8" s="263" t="s">
        <v>279</v>
      </c>
      <c r="Y8" s="263"/>
      <c r="Z8" s="109"/>
    </row>
    <row r="9" spans="1:26" ht="15.75" customHeight="1" x14ac:dyDescent="0.2">
      <c r="A9" s="260"/>
      <c r="B9" s="260"/>
      <c r="C9" s="260"/>
      <c r="D9" s="260"/>
      <c r="E9" s="260"/>
      <c r="F9" s="260"/>
      <c r="G9" s="261" t="s">
        <v>36</v>
      </c>
      <c r="H9" s="261" t="s">
        <v>27</v>
      </c>
      <c r="I9" s="261" t="s">
        <v>31</v>
      </c>
      <c r="J9" s="261" t="s">
        <v>28</v>
      </c>
      <c r="K9" s="261"/>
      <c r="L9" s="261" t="s">
        <v>33</v>
      </c>
      <c r="M9" s="261" t="s">
        <v>30</v>
      </c>
      <c r="N9" s="261" t="s">
        <v>53</v>
      </c>
      <c r="O9" s="270" t="s">
        <v>249</v>
      </c>
      <c r="P9" s="271"/>
      <c r="Q9" s="272"/>
      <c r="R9" s="273" t="s">
        <v>250</v>
      </c>
      <c r="S9" s="274"/>
      <c r="T9" s="274"/>
      <c r="U9" s="275"/>
      <c r="V9" s="285"/>
      <c r="W9" s="285"/>
      <c r="X9" s="263"/>
      <c r="Y9" s="263"/>
      <c r="Z9" s="109"/>
    </row>
    <row r="10" spans="1:26" ht="15" customHeight="1" x14ac:dyDescent="0.2">
      <c r="A10" s="260"/>
      <c r="B10" s="260" t="s">
        <v>1</v>
      </c>
      <c r="C10" s="260" t="s">
        <v>20</v>
      </c>
      <c r="D10" s="261" t="s">
        <v>22</v>
      </c>
      <c r="E10" s="261" t="s">
        <v>247</v>
      </c>
      <c r="F10" s="261" t="s">
        <v>35</v>
      </c>
      <c r="G10" s="261"/>
      <c r="H10" s="261"/>
      <c r="I10" s="261"/>
      <c r="J10" s="261"/>
      <c r="K10" s="261"/>
      <c r="L10" s="261"/>
      <c r="M10" s="261"/>
      <c r="N10" s="261"/>
      <c r="O10" s="276" t="s">
        <v>245</v>
      </c>
      <c r="P10" s="268" t="s">
        <v>251</v>
      </c>
      <c r="Q10" s="268" t="s">
        <v>252</v>
      </c>
      <c r="R10" s="277" t="s">
        <v>245</v>
      </c>
      <c r="S10" s="278" t="s">
        <v>282</v>
      </c>
      <c r="T10" s="269" t="s">
        <v>251</v>
      </c>
      <c r="U10" s="269" t="s">
        <v>252</v>
      </c>
      <c r="V10" s="286" t="s">
        <v>276</v>
      </c>
      <c r="W10" s="286" t="s">
        <v>274</v>
      </c>
      <c r="X10" s="264" t="s">
        <v>276</v>
      </c>
      <c r="Y10" s="264" t="s">
        <v>274</v>
      </c>
      <c r="Z10" s="110"/>
    </row>
    <row r="11" spans="1:26" ht="66" customHeight="1" x14ac:dyDescent="0.2">
      <c r="A11" s="260"/>
      <c r="B11" s="260"/>
      <c r="C11" s="260"/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76"/>
      <c r="P11" s="268"/>
      <c r="Q11" s="268"/>
      <c r="R11" s="277"/>
      <c r="S11" s="279"/>
      <c r="T11" s="269"/>
      <c r="U11" s="269"/>
      <c r="V11" s="286"/>
      <c r="W11" s="286"/>
      <c r="X11" s="264"/>
      <c r="Y11" s="264"/>
      <c r="Z11" s="109"/>
    </row>
    <row r="12" spans="1:26" ht="46.5" customHeight="1" x14ac:dyDescent="0.2">
      <c r="A12" s="260"/>
      <c r="B12" s="260"/>
      <c r="C12" s="260"/>
      <c r="D12" s="261"/>
      <c r="E12" s="261"/>
      <c r="F12" s="78" t="s">
        <v>233</v>
      </c>
      <c r="G12" s="78" t="s">
        <v>231</v>
      </c>
      <c r="H12" s="78" t="s">
        <v>232</v>
      </c>
      <c r="I12" s="78" t="s">
        <v>234</v>
      </c>
      <c r="J12" s="78" t="s">
        <v>59</v>
      </c>
      <c r="K12" s="78" t="s">
        <v>60</v>
      </c>
      <c r="L12" s="261"/>
      <c r="M12" s="261"/>
      <c r="N12" s="261"/>
      <c r="O12" s="276"/>
      <c r="P12" s="268"/>
      <c r="Q12" s="268"/>
      <c r="R12" s="277"/>
      <c r="S12" s="280"/>
      <c r="T12" s="269"/>
      <c r="U12" s="269"/>
      <c r="V12" s="286"/>
      <c r="W12" s="286"/>
      <c r="X12" s="264"/>
      <c r="Y12" s="264"/>
      <c r="Z12" s="109"/>
    </row>
    <row r="13" spans="1:26" x14ac:dyDescent="0.2">
      <c r="A13" s="79">
        <v>1</v>
      </c>
      <c r="B13" s="79">
        <v>2</v>
      </c>
      <c r="C13" s="79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79">
        <v>9</v>
      </c>
      <c r="J13" s="79">
        <v>10</v>
      </c>
      <c r="K13" s="79">
        <v>11</v>
      </c>
      <c r="L13" s="79">
        <v>12</v>
      </c>
      <c r="M13" s="79">
        <v>13</v>
      </c>
      <c r="N13" s="79">
        <v>14</v>
      </c>
      <c r="O13" s="80">
        <v>15</v>
      </c>
      <c r="P13" s="80">
        <v>16</v>
      </c>
      <c r="Q13" s="80">
        <v>17</v>
      </c>
      <c r="R13" s="81">
        <v>18</v>
      </c>
      <c r="S13" s="112"/>
      <c r="T13" s="81">
        <v>19</v>
      </c>
      <c r="U13" s="81">
        <v>20</v>
      </c>
      <c r="V13" s="111" t="s">
        <v>275</v>
      </c>
      <c r="W13" s="111" t="s">
        <v>277</v>
      </c>
      <c r="X13" s="115" t="s">
        <v>281</v>
      </c>
      <c r="Y13" s="115" t="s">
        <v>280</v>
      </c>
    </row>
    <row r="14" spans="1:26" x14ac:dyDescent="0.2">
      <c r="A14" s="82">
        <v>1</v>
      </c>
      <c r="B14" s="83" t="s">
        <v>3</v>
      </c>
      <c r="C14" s="84">
        <v>106798</v>
      </c>
      <c r="D14" s="85">
        <v>667</v>
      </c>
      <c r="E14" s="85">
        <v>84</v>
      </c>
      <c r="F14" s="85">
        <f>D14-E14</f>
        <v>583</v>
      </c>
      <c r="G14" s="85">
        <f>C14/$C$41</f>
        <v>4.9632005249565826E-2</v>
      </c>
      <c r="H14" s="85">
        <f>F14/$F$41</f>
        <v>5.8044603743528475E-2</v>
      </c>
      <c r="I14" s="85">
        <f>E14/D14*100</f>
        <v>12.593703148425787</v>
      </c>
      <c r="J14" s="86"/>
      <c r="K14" s="85">
        <v>0.98299999999999998</v>
      </c>
      <c r="L14" s="85">
        <v>1</v>
      </c>
      <c r="M14" s="85">
        <v>1</v>
      </c>
      <c r="N14" s="85"/>
      <c r="O14" s="87">
        <v>47307156.326313205</v>
      </c>
      <c r="P14" s="88">
        <f>O14*0.7</f>
        <v>33115009.42841924</v>
      </c>
      <c r="Q14" s="88">
        <f>O14-P14</f>
        <v>14192146.897893965</v>
      </c>
      <c r="R14" s="89">
        <f>$R$2*(G14+H14)/2*K14*L14*M14</f>
        <v>41313362.064641476</v>
      </c>
      <c r="S14" s="113">
        <f>O14-R14</f>
        <v>5993794.2616717294</v>
      </c>
      <c r="T14" s="90">
        <f>R14*0.7</f>
        <v>28919353.445249032</v>
      </c>
      <c r="U14" s="91">
        <f>R14-T14</f>
        <v>12394008.619392443</v>
      </c>
      <c r="V14" s="116">
        <f>R14-Q14</f>
        <v>27121215.16674751</v>
      </c>
      <c r="W14" s="116">
        <f>R14-V14</f>
        <v>14192146.897893965</v>
      </c>
      <c r="X14" s="117">
        <f>R14-Y14</f>
        <v>33115009.42841924</v>
      </c>
      <c r="Y14" s="117">
        <f>R14-P14</f>
        <v>8198352.6362222359</v>
      </c>
    </row>
    <row r="15" spans="1:26" x14ac:dyDescent="0.2">
      <c r="A15" s="82">
        <v>2</v>
      </c>
      <c r="B15" s="83" t="s">
        <v>4</v>
      </c>
      <c r="C15" s="84">
        <v>19576</v>
      </c>
      <c r="D15" s="85">
        <v>121</v>
      </c>
      <c r="E15" s="85">
        <v>27</v>
      </c>
      <c r="F15" s="85">
        <f t="shared" ref="F15:F40" si="0">D15-E15</f>
        <v>94</v>
      </c>
      <c r="G15" s="85">
        <f t="shared" ref="G15:G40" si="1">C15/$C$41</f>
        <v>9.0975124512210036E-3</v>
      </c>
      <c r="H15" s="85">
        <f t="shared" ref="H15:H40" si="2">F15/$F$41</f>
        <v>9.3588211867781761E-3</v>
      </c>
      <c r="I15" s="85"/>
      <c r="J15" s="84">
        <v>1.012</v>
      </c>
      <c r="K15" s="84"/>
      <c r="L15" s="84">
        <v>1</v>
      </c>
      <c r="M15" s="84">
        <v>1</v>
      </c>
      <c r="N15" s="84"/>
      <c r="O15" s="87">
        <v>8652745.8160481453</v>
      </c>
      <c r="P15" s="88">
        <f t="shared" ref="P15:P40" si="3">O15*0.7</f>
        <v>6056922.071233701</v>
      </c>
      <c r="Q15" s="88">
        <f t="shared" ref="Q15:Q41" si="4">O15-P15</f>
        <v>2595823.7448144443</v>
      </c>
      <c r="R15" s="89">
        <f>$R$2*(G15+H15)/2*J15*L15*M15</f>
        <v>7290236.1437165849</v>
      </c>
      <c r="S15" s="113">
        <f t="shared" ref="S15:S41" si="5">O15-R15</f>
        <v>1362509.6723315604</v>
      </c>
      <c r="T15" s="90">
        <f t="shared" ref="T15:T40" si="6">R15*0.7</f>
        <v>5103165.3006016091</v>
      </c>
      <c r="U15" s="92">
        <f t="shared" ref="U15:U40" si="7">R15-T15</f>
        <v>2187070.8431149758</v>
      </c>
      <c r="V15" s="116">
        <f t="shared" ref="V15:V41" si="8">R15-Q15</f>
        <v>4694412.3989021406</v>
      </c>
      <c r="W15" s="116">
        <f t="shared" ref="W15:W41" si="9">R15-V15</f>
        <v>2595823.7448144443</v>
      </c>
      <c r="X15" s="117">
        <f t="shared" ref="X15:X41" si="10">R15-Y15</f>
        <v>6056922.071233701</v>
      </c>
      <c r="Y15" s="117">
        <f t="shared" ref="Y15:Y41" si="11">R15-P15</f>
        <v>1233314.0724828839</v>
      </c>
    </row>
    <row r="16" spans="1:26" x14ac:dyDescent="0.2">
      <c r="A16" s="82">
        <v>3</v>
      </c>
      <c r="B16" s="83" t="s">
        <v>5</v>
      </c>
      <c r="C16" s="84">
        <v>16055</v>
      </c>
      <c r="D16" s="85">
        <v>114</v>
      </c>
      <c r="E16" s="85">
        <v>21</v>
      </c>
      <c r="F16" s="85">
        <f t="shared" si="0"/>
        <v>93</v>
      </c>
      <c r="G16" s="85">
        <f t="shared" si="1"/>
        <v>7.4612056806473842E-3</v>
      </c>
      <c r="H16" s="85">
        <f t="shared" si="2"/>
        <v>9.2592592592592587E-3</v>
      </c>
      <c r="I16" s="85"/>
      <c r="J16" s="84">
        <v>1.1299999999999999</v>
      </c>
      <c r="K16" s="84"/>
      <c r="L16" s="84">
        <v>1</v>
      </c>
      <c r="M16" s="84">
        <v>1</v>
      </c>
      <c r="N16" s="84">
        <v>1.0069999999999999</v>
      </c>
      <c r="O16" s="87">
        <v>8708794.6319607366</v>
      </c>
      <c r="P16" s="88">
        <f t="shared" si="3"/>
        <v>6096156.2423725156</v>
      </c>
      <c r="Q16" s="88">
        <f t="shared" si="4"/>
        <v>2612638.389588221</v>
      </c>
      <c r="R16" s="89">
        <f>$R$2*(G16+H16)/2*J16*L16*M16+N16</f>
        <v>7374668.508550358</v>
      </c>
      <c r="S16" s="113">
        <f t="shared" si="5"/>
        <v>1334126.1234103786</v>
      </c>
      <c r="T16" s="90">
        <f t="shared" si="6"/>
        <v>5162267.95598525</v>
      </c>
      <c r="U16" s="92">
        <f t="shared" si="7"/>
        <v>2212400.5525651081</v>
      </c>
      <c r="V16" s="116">
        <f t="shared" si="8"/>
        <v>4762030.118962137</v>
      </c>
      <c r="W16" s="116">
        <f t="shared" si="9"/>
        <v>2612638.389588221</v>
      </c>
      <c r="X16" s="117">
        <f t="shared" si="10"/>
        <v>6096156.2423725156</v>
      </c>
      <c r="Y16" s="117">
        <f t="shared" si="11"/>
        <v>1278512.2661778424</v>
      </c>
    </row>
    <row r="17" spans="1:25" x14ac:dyDescent="0.2">
      <c r="A17" s="82">
        <v>4</v>
      </c>
      <c r="B17" s="83" t="s">
        <v>6</v>
      </c>
      <c r="C17" s="84">
        <v>33467</v>
      </c>
      <c r="D17" s="85">
        <v>311</v>
      </c>
      <c r="E17" s="85">
        <v>45</v>
      </c>
      <c r="F17" s="85">
        <f t="shared" si="0"/>
        <v>266</v>
      </c>
      <c r="G17" s="85">
        <f t="shared" si="1"/>
        <v>1.5553047057877672E-2</v>
      </c>
      <c r="H17" s="85">
        <f t="shared" si="2"/>
        <v>2.6483472720031861E-2</v>
      </c>
      <c r="I17" s="85">
        <f t="shared" ref="I17" si="12">E17/D17*100</f>
        <v>14.469453376205788</v>
      </c>
      <c r="J17" s="86"/>
      <c r="K17" s="84">
        <v>0.98299999999999998</v>
      </c>
      <c r="L17" s="84">
        <v>1</v>
      </c>
      <c r="M17" s="84">
        <v>1</v>
      </c>
      <c r="N17" s="84"/>
      <c r="O17" s="87">
        <v>19500005.082842957</v>
      </c>
      <c r="P17" s="88">
        <f t="shared" si="3"/>
        <v>13650003.557990069</v>
      </c>
      <c r="Q17" s="88">
        <f t="shared" si="4"/>
        <v>5850001.5248528887</v>
      </c>
      <c r="R17" s="89">
        <f>$R$2*(G17+H17)/2*K17*L17*M17</f>
        <v>16128572.19188262</v>
      </c>
      <c r="S17" s="113">
        <f t="shared" si="5"/>
        <v>3371432.8909603376</v>
      </c>
      <c r="T17" s="90">
        <f t="shared" si="6"/>
        <v>11290000.534317832</v>
      </c>
      <c r="U17" s="92">
        <f t="shared" si="7"/>
        <v>4838571.6575647872</v>
      </c>
      <c r="V17" s="116">
        <f t="shared" si="8"/>
        <v>10278570.667029731</v>
      </c>
      <c r="W17" s="116">
        <f t="shared" si="9"/>
        <v>5850001.5248528887</v>
      </c>
      <c r="X17" s="117">
        <f t="shared" si="10"/>
        <v>13650003.557990069</v>
      </c>
      <c r="Y17" s="117">
        <f t="shared" si="11"/>
        <v>2478568.6338925511</v>
      </c>
    </row>
    <row r="18" spans="1:25" x14ac:dyDescent="0.2">
      <c r="A18" s="82">
        <v>5</v>
      </c>
      <c r="B18" s="83" t="s">
        <v>7</v>
      </c>
      <c r="C18" s="84">
        <v>17774</v>
      </c>
      <c r="D18" s="85">
        <v>324</v>
      </c>
      <c r="E18" s="85">
        <v>26</v>
      </c>
      <c r="F18" s="85">
        <f t="shared" si="0"/>
        <v>298</v>
      </c>
      <c r="G18" s="85">
        <f t="shared" si="1"/>
        <v>8.2600728600328004E-3</v>
      </c>
      <c r="H18" s="85">
        <f t="shared" si="2"/>
        <v>2.9669454400637195E-2</v>
      </c>
      <c r="I18" s="85"/>
      <c r="J18" s="84">
        <v>1.0533999999999999</v>
      </c>
      <c r="K18" s="84"/>
      <c r="L18" s="84">
        <v>1.0147791192304001</v>
      </c>
      <c r="M18" s="84">
        <v>1</v>
      </c>
      <c r="N18" s="84"/>
      <c r="O18" s="87">
        <v>18830391.136968713</v>
      </c>
      <c r="P18" s="88">
        <f t="shared" si="3"/>
        <v>13181273.795878099</v>
      </c>
      <c r="Q18" s="88">
        <f t="shared" si="4"/>
        <v>5649117.341090614</v>
      </c>
      <c r="R18" s="89">
        <f>$R$2*(G18+H18)/2*J18*L18*M18</f>
        <v>15825517.38707578</v>
      </c>
      <c r="S18" s="113">
        <f t="shared" si="5"/>
        <v>3004873.7498929333</v>
      </c>
      <c r="T18" s="90">
        <f t="shared" si="6"/>
        <v>11077862.170953045</v>
      </c>
      <c r="U18" s="92">
        <f t="shared" si="7"/>
        <v>4747655.2161227353</v>
      </c>
      <c r="V18" s="116">
        <f t="shared" si="8"/>
        <v>10176400.045985166</v>
      </c>
      <c r="W18" s="116">
        <f t="shared" si="9"/>
        <v>5649117.341090614</v>
      </c>
      <c r="X18" s="117">
        <f t="shared" si="10"/>
        <v>13181273.795878099</v>
      </c>
      <c r="Y18" s="117">
        <f t="shared" si="11"/>
        <v>2644243.5911976807</v>
      </c>
    </row>
    <row r="19" spans="1:25" x14ac:dyDescent="0.2">
      <c r="A19" s="82">
        <v>6</v>
      </c>
      <c r="B19" s="93" t="s">
        <v>8</v>
      </c>
      <c r="C19" s="84">
        <v>91379</v>
      </c>
      <c r="D19" s="85">
        <v>713</v>
      </c>
      <c r="E19" s="85">
        <v>250</v>
      </c>
      <c r="F19" s="85">
        <f t="shared" si="0"/>
        <v>463</v>
      </c>
      <c r="G19" s="85">
        <f t="shared" si="1"/>
        <v>4.2466366483455455E-2</v>
      </c>
      <c r="H19" s="85">
        <f t="shared" si="2"/>
        <v>4.6097172441258466E-2</v>
      </c>
      <c r="I19" s="85">
        <f t="shared" ref="I19:I37" si="13">E19/D19*100</f>
        <v>35.06311360448808</v>
      </c>
      <c r="J19" s="86"/>
      <c r="K19" s="84">
        <v>0.98099999999999998</v>
      </c>
      <c r="L19" s="84">
        <v>1</v>
      </c>
      <c r="M19" s="84">
        <v>1</v>
      </c>
      <c r="N19" s="84">
        <v>1.0069999999999999</v>
      </c>
      <c r="O19" s="87">
        <v>41912739.931445323</v>
      </c>
      <c r="P19" s="88">
        <f>O19*0.7</f>
        <v>29338917.952011723</v>
      </c>
      <c r="Q19" s="88">
        <f t="shared" si="4"/>
        <v>12573821.9794336</v>
      </c>
      <c r="R19" s="89">
        <f>$R$2*(G19+H19)/2*K19*L19*M19*N19</f>
        <v>34148300.257872507</v>
      </c>
      <c r="S19" s="113">
        <f t="shared" si="5"/>
        <v>7764439.673572816</v>
      </c>
      <c r="T19" s="90">
        <f t="shared" si="6"/>
        <v>23903810.180510752</v>
      </c>
      <c r="U19" s="92">
        <f t="shared" si="7"/>
        <v>10244490.077361755</v>
      </c>
      <c r="V19" s="116">
        <f t="shared" si="8"/>
        <v>21574478.278438907</v>
      </c>
      <c r="W19" s="116">
        <f t="shared" si="9"/>
        <v>12573821.9794336</v>
      </c>
      <c r="X19" s="117">
        <f t="shared" si="10"/>
        <v>29338917.952011723</v>
      </c>
      <c r="Y19" s="117">
        <f t="shared" si="11"/>
        <v>4809382.3058607839</v>
      </c>
    </row>
    <row r="20" spans="1:25" x14ac:dyDescent="0.2">
      <c r="A20" s="82">
        <v>7</v>
      </c>
      <c r="B20" s="93" t="s">
        <v>9</v>
      </c>
      <c r="C20" s="84">
        <v>61633</v>
      </c>
      <c r="D20" s="85">
        <v>502</v>
      </c>
      <c r="E20" s="85">
        <v>64</v>
      </c>
      <c r="F20" s="85">
        <f t="shared" si="0"/>
        <v>438</v>
      </c>
      <c r="G20" s="85">
        <f t="shared" si="1"/>
        <v>2.8642571766760525E-2</v>
      </c>
      <c r="H20" s="85">
        <f t="shared" si="2"/>
        <v>4.3608124253285543E-2</v>
      </c>
      <c r="I20" s="85">
        <f t="shared" si="13"/>
        <v>12.749003984063744</v>
      </c>
      <c r="J20" s="86"/>
      <c r="K20" s="84">
        <v>0.98299999999999998</v>
      </c>
      <c r="L20" s="84">
        <v>1</v>
      </c>
      <c r="M20" s="84">
        <v>1</v>
      </c>
      <c r="N20" s="84">
        <v>1.0069999999999999</v>
      </c>
      <c r="O20" s="87">
        <v>32925266.441944558</v>
      </c>
      <c r="P20" s="88">
        <f t="shared" si="3"/>
        <v>23047686.509361189</v>
      </c>
      <c r="Q20" s="88">
        <f t="shared" si="4"/>
        <v>9877579.9325833693</v>
      </c>
      <c r="R20" s="89">
        <f>$R$2*(G20+H20)/2*K20*L20*M20*N20</f>
        <v>27915195.568983573</v>
      </c>
      <c r="S20" s="113">
        <f t="shared" si="5"/>
        <v>5010070.8729609847</v>
      </c>
      <c r="T20" s="90">
        <f t="shared" si="6"/>
        <v>19540636.8982885</v>
      </c>
      <c r="U20" s="92">
        <f t="shared" si="7"/>
        <v>8374558.6706950739</v>
      </c>
      <c r="V20" s="116">
        <f t="shared" si="8"/>
        <v>18037615.636400204</v>
      </c>
      <c r="W20" s="116">
        <f t="shared" si="9"/>
        <v>9877579.9325833693</v>
      </c>
      <c r="X20" s="117">
        <f t="shared" si="10"/>
        <v>23047686.509361189</v>
      </c>
      <c r="Y20" s="117">
        <f t="shared" si="11"/>
        <v>4867509.0596223846</v>
      </c>
    </row>
    <row r="21" spans="1:25" x14ac:dyDescent="0.2">
      <c r="A21" s="82">
        <v>8</v>
      </c>
      <c r="B21" s="83" t="s">
        <v>10</v>
      </c>
      <c r="C21" s="84">
        <v>88917</v>
      </c>
      <c r="D21" s="85">
        <v>556</v>
      </c>
      <c r="E21" s="85">
        <v>108</v>
      </c>
      <c r="F21" s="85">
        <f t="shared" si="0"/>
        <v>448</v>
      </c>
      <c r="G21" s="85">
        <f t="shared" si="1"/>
        <v>4.1322206509257144E-2</v>
      </c>
      <c r="H21" s="85">
        <f t="shared" si="2"/>
        <v>4.460374352847471E-2</v>
      </c>
      <c r="I21" s="85">
        <f t="shared" si="13"/>
        <v>19.424460431654676</v>
      </c>
      <c r="J21" s="86"/>
      <c r="K21" s="84">
        <v>0.98199999999999998</v>
      </c>
      <c r="L21" s="84">
        <v>1</v>
      </c>
      <c r="M21" s="84">
        <v>1</v>
      </c>
      <c r="N21" s="84"/>
      <c r="O21" s="87">
        <v>39567779.246630579</v>
      </c>
      <c r="P21" s="88">
        <f t="shared" si="3"/>
        <v>27697445.472641405</v>
      </c>
      <c r="Q21" s="88">
        <f t="shared" si="4"/>
        <v>11870333.773989175</v>
      </c>
      <c r="R21" s="89">
        <f t="shared" ref="R21:R37" si="14">$R$2*(G21+H21)/2*K21*L21*M21</f>
        <v>32934530.871151835</v>
      </c>
      <c r="S21" s="113">
        <f t="shared" si="5"/>
        <v>6633248.3754787445</v>
      </c>
      <c r="T21" s="90">
        <f t="shared" si="6"/>
        <v>23054171.609806284</v>
      </c>
      <c r="U21" s="92">
        <f t="shared" si="7"/>
        <v>9880359.2613455504</v>
      </c>
      <c r="V21" s="116">
        <f t="shared" si="8"/>
        <v>21064197.09716266</v>
      </c>
      <c r="W21" s="116">
        <f t="shared" si="9"/>
        <v>11870333.773989175</v>
      </c>
      <c r="X21" s="117">
        <f t="shared" si="10"/>
        <v>27697445.472641405</v>
      </c>
      <c r="Y21" s="117">
        <f t="shared" si="11"/>
        <v>5237085.39851043</v>
      </c>
    </row>
    <row r="22" spans="1:25" x14ac:dyDescent="0.2">
      <c r="A22" s="82">
        <v>9</v>
      </c>
      <c r="B22" s="83" t="s">
        <v>11</v>
      </c>
      <c r="C22" s="84">
        <v>1094548</v>
      </c>
      <c r="D22" s="85">
        <v>4733</v>
      </c>
      <c r="E22" s="85">
        <v>540</v>
      </c>
      <c r="F22" s="85">
        <f t="shared" si="0"/>
        <v>4193</v>
      </c>
      <c r="G22" s="85">
        <f t="shared" si="1"/>
        <v>0.50866694209537422</v>
      </c>
      <c r="H22" s="85">
        <f t="shared" si="2"/>
        <v>0.417463162086818</v>
      </c>
      <c r="I22" s="85">
        <f t="shared" si="13"/>
        <v>11.409254172829073</v>
      </c>
      <c r="J22" s="86"/>
      <c r="K22" s="84">
        <v>0.98299999999999998</v>
      </c>
      <c r="L22" s="84">
        <v>1</v>
      </c>
      <c r="M22" s="84">
        <v>1</v>
      </c>
      <c r="N22" s="84"/>
      <c r="O22" s="87">
        <v>406158036.47520906</v>
      </c>
      <c r="P22" s="88">
        <f t="shared" si="3"/>
        <v>284310625.5326463</v>
      </c>
      <c r="Q22" s="88">
        <f t="shared" si="4"/>
        <v>121847410.94256276</v>
      </c>
      <c r="R22" s="89">
        <f t="shared" si="14"/>
        <v>355337604.61844492</v>
      </c>
      <c r="S22" s="113">
        <f t="shared" si="5"/>
        <v>50820431.856764138</v>
      </c>
      <c r="T22" s="90">
        <f t="shared" si="6"/>
        <v>248736323.23291144</v>
      </c>
      <c r="U22" s="92">
        <f t="shared" si="7"/>
        <v>106601281.38553348</v>
      </c>
      <c r="V22" s="116">
        <f t="shared" si="8"/>
        <v>233490193.67588216</v>
      </c>
      <c r="W22" s="116">
        <f t="shared" si="9"/>
        <v>121847410.94256276</v>
      </c>
      <c r="X22" s="117">
        <f t="shared" si="10"/>
        <v>284310625.5326463</v>
      </c>
      <c r="Y22" s="117">
        <f t="shared" si="11"/>
        <v>71026979.085798621</v>
      </c>
    </row>
    <row r="23" spans="1:25" x14ac:dyDescent="0.2">
      <c r="A23" s="82">
        <v>10</v>
      </c>
      <c r="B23" s="83" t="s">
        <v>12</v>
      </c>
      <c r="C23" s="84">
        <v>63995</v>
      </c>
      <c r="D23" s="85">
        <v>553</v>
      </c>
      <c r="E23" s="85">
        <v>34</v>
      </c>
      <c r="F23" s="85">
        <f t="shared" si="0"/>
        <v>519</v>
      </c>
      <c r="G23" s="85">
        <f t="shared" si="1"/>
        <v>2.9740258955654273E-2</v>
      </c>
      <c r="H23" s="85">
        <f t="shared" si="2"/>
        <v>5.1672640382317801E-2</v>
      </c>
      <c r="I23" s="85">
        <f t="shared" si="13"/>
        <v>6.1482820976491857</v>
      </c>
      <c r="J23" s="86"/>
      <c r="K23" s="84">
        <v>0.98499999999999999</v>
      </c>
      <c r="L23" s="84">
        <v>1</v>
      </c>
      <c r="M23" s="84">
        <v>1</v>
      </c>
      <c r="N23" s="84">
        <v>1.0069999999999999</v>
      </c>
      <c r="O23" s="87">
        <v>38645311.481812686</v>
      </c>
      <c r="P23" s="88">
        <f t="shared" si="3"/>
        <v>27051718.037268877</v>
      </c>
      <c r="Q23" s="88">
        <f t="shared" si="4"/>
        <v>11593593.444543809</v>
      </c>
      <c r="R23" s="89">
        <f>$R$2*(G23+H23)/2*K23*L23*M23*N23</f>
        <v>31519155.564821813</v>
      </c>
      <c r="S23" s="113">
        <f t="shared" si="5"/>
        <v>7126155.9169908725</v>
      </c>
      <c r="T23" s="90">
        <f t="shared" si="6"/>
        <v>22063408.895375267</v>
      </c>
      <c r="U23" s="92">
        <f t="shared" si="7"/>
        <v>9455746.6694465466</v>
      </c>
      <c r="V23" s="116">
        <f t="shared" si="8"/>
        <v>19925562.120278005</v>
      </c>
      <c r="W23" s="116">
        <f t="shared" si="9"/>
        <v>11593593.444543809</v>
      </c>
      <c r="X23" s="117">
        <f t="shared" si="10"/>
        <v>27051718.037268877</v>
      </c>
      <c r="Y23" s="117">
        <f t="shared" si="11"/>
        <v>4467437.5275529362</v>
      </c>
    </row>
    <row r="24" spans="1:25" x14ac:dyDescent="0.2">
      <c r="A24" s="94">
        <v>11</v>
      </c>
      <c r="B24" s="83" t="s">
        <v>13</v>
      </c>
      <c r="C24" s="84">
        <v>70821</v>
      </c>
      <c r="D24" s="85">
        <v>383</v>
      </c>
      <c r="E24" s="85">
        <v>68</v>
      </c>
      <c r="F24" s="85">
        <f t="shared" si="0"/>
        <v>315</v>
      </c>
      <c r="G24" s="85">
        <f t="shared" si="1"/>
        <v>3.291249128054366E-2</v>
      </c>
      <c r="H24" s="85">
        <f t="shared" si="2"/>
        <v>3.1362007168458779E-2</v>
      </c>
      <c r="I24" s="85">
        <f t="shared" si="13"/>
        <v>17.75456919060052</v>
      </c>
      <c r="J24" s="86"/>
      <c r="K24" s="84">
        <v>0.98199999999999998</v>
      </c>
      <c r="L24" s="84">
        <v>1</v>
      </c>
      <c r="M24" s="84">
        <v>1.01</v>
      </c>
      <c r="N24" s="84"/>
      <c r="O24" s="87">
        <v>29736671.437814325</v>
      </c>
      <c r="P24" s="88">
        <f t="shared" si="3"/>
        <v>20815670.006470025</v>
      </c>
      <c r="Q24" s="88">
        <f t="shared" si="4"/>
        <v>8921001.4313443005</v>
      </c>
      <c r="R24" s="89">
        <f t="shared" si="14"/>
        <v>24882110.200603988</v>
      </c>
      <c r="S24" s="113">
        <f t="shared" si="5"/>
        <v>4854561.2372103371</v>
      </c>
      <c r="T24" s="90">
        <f t="shared" si="6"/>
        <v>17417477.140422791</v>
      </c>
      <c r="U24" s="92">
        <f t="shared" si="7"/>
        <v>7464633.0601811968</v>
      </c>
      <c r="V24" s="116">
        <f t="shared" si="8"/>
        <v>15961108.769259688</v>
      </c>
      <c r="W24" s="116">
        <f t="shared" si="9"/>
        <v>8921001.4313443005</v>
      </c>
      <c r="X24" s="117">
        <f t="shared" si="10"/>
        <v>20815670.006470025</v>
      </c>
      <c r="Y24" s="117">
        <f t="shared" si="11"/>
        <v>4066440.1941339634</v>
      </c>
    </row>
    <row r="25" spans="1:25" x14ac:dyDescent="0.2">
      <c r="A25" s="94">
        <v>12</v>
      </c>
      <c r="B25" s="83" t="s">
        <v>14</v>
      </c>
      <c r="C25" s="84">
        <v>49748</v>
      </c>
      <c r="D25" s="85">
        <v>328</v>
      </c>
      <c r="E25" s="85">
        <v>80</v>
      </c>
      <c r="F25" s="85">
        <f t="shared" si="0"/>
        <v>248</v>
      </c>
      <c r="G25" s="85">
        <f t="shared" si="1"/>
        <v>2.3119281233313367E-2</v>
      </c>
      <c r="H25" s="85">
        <f t="shared" si="2"/>
        <v>2.4691358024691357E-2</v>
      </c>
      <c r="I25" s="85">
        <f t="shared" si="13"/>
        <v>24.390243902439025</v>
      </c>
      <c r="J25" s="86"/>
      <c r="K25" s="84">
        <v>0.98099999999999998</v>
      </c>
      <c r="L25" s="84">
        <v>1</v>
      </c>
      <c r="M25" s="84">
        <v>1</v>
      </c>
      <c r="N25" s="84"/>
      <c r="O25" s="87">
        <v>22269130.184132017</v>
      </c>
      <c r="P25" s="88">
        <f t="shared" si="3"/>
        <v>15588391.128892411</v>
      </c>
      <c r="Q25" s="88">
        <f t="shared" si="4"/>
        <v>6680739.0552396066</v>
      </c>
      <c r="R25" s="89">
        <f t="shared" si="14"/>
        <v>18306663.938433599</v>
      </c>
      <c r="S25" s="113">
        <f t="shared" si="5"/>
        <v>3962466.2456984185</v>
      </c>
      <c r="T25" s="90">
        <f t="shared" si="6"/>
        <v>12814664.756903518</v>
      </c>
      <c r="U25" s="92">
        <f t="shared" si="7"/>
        <v>5491999.1815300807</v>
      </c>
      <c r="V25" s="116">
        <f t="shared" si="8"/>
        <v>11625924.883193992</v>
      </c>
      <c r="W25" s="116">
        <f t="shared" si="9"/>
        <v>6680739.0552396066</v>
      </c>
      <c r="X25" s="117">
        <f t="shared" si="10"/>
        <v>15588391.128892411</v>
      </c>
      <c r="Y25" s="117">
        <f t="shared" si="11"/>
        <v>2718272.8095411882</v>
      </c>
    </row>
    <row r="26" spans="1:25" x14ac:dyDescent="0.2">
      <c r="A26" s="94">
        <v>13</v>
      </c>
      <c r="B26" s="83" t="s">
        <v>15</v>
      </c>
      <c r="C26" s="84">
        <v>182496</v>
      </c>
      <c r="D26" s="85">
        <v>854</v>
      </c>
      <c r="E26" s="85">
        <v>82</v>
      </c>
      <c r="F26" s="85">
        <f t="shared" si="0"/>
        <v>772</v>
      </c>
      <c r="G26" s="85">
        <f t="shared" si="1"/>
        <v>8.4810974269412961E-2</v>
      </c>
      <c r="H26" s="85">
        <f t="shared" si="2"/>
        <v>7.6861808044603741E-2</v>
      </c>
      <c r="I26" s="85">
        <f t="shared" si="13"/>
        <v>9.6018735362997649</v>
      </c>
      <c r="J26" s="86"/>
      <c r="K26" s="84">
        <v>0.98399999999999999</v>
      </c>
      <c r="L26" s="84">
        <v>1</v>
      </c>
      <c r="M26" s="84">
        <v>1</v>
      </c>
      <c r="N26" s="84">
        <v>1.0069999999999999</v>
      </c>
      <c r="O26" s="87">
        <v>72727922.157245144</v>
      </c>
      <c r="P26" s="88">
        <f t="shared" si="3"/>
        <v>50909545.510071598</v>
      </c>
      <c r="Q26" s="88">
        <f t="shared" si="4"/>
        <v>21818376.647173546</v>
      </c>
      <c r="R26" s="89">
        <f>$R$2*(G26+H26)/2*K26*L26*M26*N26</f>
        <v>62528373.603148267</v>
      </c>
      <c r="S26" s="113">
        <f t="shared" si="5"/>
        <v>10199548.554096878</v>
      </c>
      <c r="T26" s="90">
        <f t="shared" si="6"/>
        <v>43769861.522203781</v>
      </c>
      <c r="U26" s="92">
        <f t="shared" si="7"/>
        <v>18758512.080944486</v>
      </c>
      <c r="V26" s="116">
        <f t="shared" si="8"/>
        <v>40709996.95597472</v>
      </c>
      <c r="W26" s="116">
        <f t="shared" si="9"/>
        <v>21818376.647173546</v>
      </c>
      <c r="X26" s="117">
        <f t="shared" si="10"/>
        <v>50909545.510071598</v>
      </c>
      <c r="Y26" s="117">
        <f t="shared" si="11"/>
        <v>11618828.093076669</v>
      </c>
    </row>
    <row r="27" spans="1:25" x14ac:dyDescent="0.2">
      <c r="A27" s="94">
        <v>14</v>
      </c>
      <c r="B27" s="83" t="s">
        <v>16</v>
      </c>
      <c r="C27" s="84">
        <v>41080</v>
      </c>
      <c r="D27" s="85">
        <v>141</v>
      </c>
      <c r="E27" s="85">
        <v>54</v>
      </c>
      <c r="F27" s="85">
        <f t="shared" si="0"/>
        <v>87</v>
      </c>
      <c r="G27" s="85">
        <f t="shared" si="1"/>
        <v>1.9091020203113956E-2</v>
      </c>
      <c r="H27" s="85">
        <f t="shared" si="2"/>
        <v>8.6618876941457583E-3</v>
      </c>
      <c r="I27" s="85">
        <f t="shared" si="13"/>
        <v>38.297872340425535</v>
      </c>
      <c r="J27" s="86"/>
      <c r="K27" s="84">
        <v>0.98099999999999998</v>
      </c>
      <c r="L27" s="84">
        <v>1</v>
      </c>
      <c r="M27" s="84">
        <v>1</v>
      </c>
      <c r="N27" s="84"/>
      <c r="O27" s="87">
        <v>12306246.541801265</v>
      </c>
      <c r="P27" s="88">
        <f t="shared" si="3"/>
        <v>8614372.5792608839</v>
      </c>
      <c r="Q27" s="88">
        <f t="shared" si="4"/>
        <v>3691873.9625403807</v>
      </c>
      <c r="R27" s="89">
        <f t="shared" si="14"/>
        <v>10626571.11626824</v>
      </c>
      <c r="S27" s="113">
        <f t="shared" si="5"/>
        <v>1679675.4255330246</v>
      </c>
      <c r="T27" s="90">
        <f t="shared" si="6"/>
        <v>7438599.7813877678</v>
      </c>
      <c r="U27" s="92">
        <f t="shared" si="7"/>
        <v>3187971.3348804722</v>
      </c>
      <c r="V27" s="116">
        <f t="shared" si="8"/>
        <v>6934697.1537278593</v>
      </c>
      <c r="W27" s="116">
        <f t="shared" si="9"/>
        <v>3691873.9625403807</v>
      </c>
      <c r="X27" s="117">
        <f t="shared" si="10"/>
        <v>8614372.5792608839</v>
      </c>
      <c r="Y27" s="117">
        <f t="shared" si="11"/>
        <v>2012198.5370073561</v>
      </c>
    </row>
    <row r="28" spans="1:25" x14ac:dyDescent="0.2">
      <c r="A28" s="94">
        <v>15</v>
      </c>
      <c r="B28" s="83" t="s">
        <v>17</v>
      </c>
      <c r="C28" s="84">
        <v>46030</v>
      </c>
      <c r="D28" s="85">
        <v>254</v>
      </c>
      <c r="E28" s="85">
        <v>35</v>
      </c>
      <c r="F28" s="85">
        <f t="shared" si="0"/>
        <v>219</v>
      </c>
      <c r="G28" s="85">
        <f t="shared" si="1"/>
        <v>2.139142307568976E-2</v>
      </c>
      <c r="H28" s="85">
        <f t="shared" si="2"/>
        <v>2.1804062126642772E-2</v>
      </c>
      <c r="I28" s="85">
        <f t="shared" si="13"/>
        <v>13.779527559055119</v>
      </c>
      <c r="J28" s="86"/>
      <c r="K28" s="84">
        <v>0.98299999999999998</v>
      </c>
      <c r="L28" s="84">
        <v>1</v>
      </c>
      <c r="M28" s="84">
        <v>1</v>
      </c>
      <c r="N28" s="84"/>
      <c r="O28" s="87">
        <v>19447891.325094208</v>
      </c>
      <c r="P28" s="88">
        <f t="shared" si="3"/>
        <v>13613523.927565945</v>
      </c>
      <c r="Q28" s="88">
        <f t="shared" si="4"/>
        <v>5834367.3975282628</v>
      </c>
      <c r="R28" s="89">
        <f>$R$2*(G28+H28)/2*K28*L28*M28</f>
        <v>16573244.053741299</v>
      </c>
      <c r="S28" s="113">
        <f t="shared" si="5"/>
        <v>2874647.2713529095</v>
      </c>
      <c r="T28" s="90">
        <f t="shared" si="6"/>
        <v>11601270.837618908</v>
      </c>
      <c r="U28" s="92">
        <f t="shared" si="7"/>
        <v>4971973.2161223907</v>
      </c>
      <c r="V28" s="116">
        <f t="shared" si="8"/>
        <v>10738876.656213036</v>
      </c>
      <c r="W28" s="116">
        <f t="shared" si="9"/>
        <v>5834367.3975282628</v>
      </c>
      <c r="X28" s="117">
        <f t="shared" si="10"/>
        <v>13613523.927565945</v>
      </c>
      <c r="Y28" s="117">
        <f t="shared" si="11"/>
        <v>2959720.1261753533</v>
      </c>
    </row>
    <row r="29" spans="1:25" x14ac:dyDescent="0.2">
      <c r="A29" s="94">
        <v>16</v>
      </c>
      <c r="B29" s="83" t="s">
        <v>18</v>
      </c>
      <c r="C29" s="84">
        <v>5247</v>
      </c>
      <c r="D29" s="85">
        <v>23</v>
      </c>
      <c r="E29" s="85">
        <v>6</v>
      </c>
      <c r="F29" s="85">
        <f t="shared" si="0"/>
        <v>17</v>
      </c>
      <c r="G29" s="85">
        <f t="shared" si="1"/>
        <v>2.4384270449303537E-3</v>
      </c>
      <c r="H29" s="85">
        <f t="shared" si="2"/>
        <v>1.6925527678215851E-3</v>
      </c>
      <c r="I29" s="85"/>
      <c r="J29" s="84">
        <v>1.8373451009999999</v>
      </c>
      <c r="K29" s="84"/>
      <c r="L29" s="84">
        <v>1</v>
      </c>
      <c r="M29" s="84">
        <v>1</v>
      </c>
      <c r="N29" s="84"/>
      <c r="O29" s="87">
        <v>3529670.7536528963</v>
      </c>
      <c r="P29" s="88">
        <f t="shared" si="3"/>
        <v>2470769.5275570271</v>
      </c>
      <c r="Q29" s="88">
        <f t="shared" si="4"/>
        <v>1058901.2260958692</v>
      </c>
      <c r="R29" s="89">
        <f>$R$2*(G29+H29)/2*J29*L29*M29</f>
        <v>2962507.5076252497</v>
      </c>
      <c r="S29" s="113">
        <f t="shared" si="5"/>
        <v>567163.24602764659</v>
      </c>
      <c r="T29" s="90">
        <f t="shared" si="6"/>
        <v>2073755.2553376746</v>
      </c>
      <c r="U29" s="92">
        <f t="shared" si="7"/>
        <v>888752.25228757504</v>
      </c>
      <c r="V29" s="116">
        <f t="shared" si="8"/>
        <v>1903606.2815293805</v>
      </c>
      <c r="W29" s="116">
        <f t="shared" si="9"/>
        <v>1058901.2260958692</v>
      </c>
      <c r="X29" s="117">
        <f t="shared" si="10"/>
        <v>2470769.5275570271</v>
      </c>
      <c r="Y29" s="117">
        <f t="shared" si="11"/>
        <v>491737.98006822262</v>
      </c>
    </row>
    <row r="30" spans="1:25" ht="25.5" customHeight="1" x14ac:dyDescent="0.2">
      <c r="A30" s="94">
        <v>17</v>
      </c>
      <c r="B30" s="93" t="s">
        <v>19</v>
      </c>
      <c r="C30" s="84">
        <v>10095</v>
      </c>
      <c r="D30" s="85">
        <v>49</v>
      </c>
      <c r="E30" s="85">
        <v>9</v>
      </c>
      <c r="F30" s="85">
        <f t="shared" si="0"/>
        <v>40</v>
      </c>
      <c r="G30" s="85">
        <f t="shared" si="1"/>
        <v>4.6914276764955061E-3</v>
      </c>
      <c r="H30" s="85">
        <f t="shared" si="2"/>
        <v>3.9824771007566703E-3</v>
      </c>
      <c r="I30" s="85"/>
      <c r="J30" s="84">
        <v>1.22</v>
      </c>
      <c r="K30" s="84"/>
      <c r="L30" s="84">
        <v>1</v>
      </c>
      <c r="M30" s="85">
        <v>1</v>
      </c>
      <c r="N30" s="85"/>
      <c r="O30" s="87">
        <v>4816108.9061347758</v>
      </c>
      <c r="P30" s="88">
        <f t="shared" si="3"/>
        <v>3371276.2342943428</v>
      </c>
      <c r="Q30" s="88">
        <f t="shared" si="4"/>
        <v>1444832.671840433</v>
      </c>
      <c r="R30" s="89">
        <f>$R$2*(G30+H30)/2*J30*L30*M30</f>
        <v>4130381.1688587721</v>
      </c>
      <c r="S30" s="113">
        <f t="shared" si="5"/>
        <v>685727.7372760037</v>
      </c>
      <c r="T30" s="90">
        <f t="shared" si="6"/>
        <v>2891266.8182011405</v>
      </c>
      <c r="U30" s="92">
        <f t="shared" si="7"/>
        <v>1239114.3506576316</v>
      </c>
      <c r="V30" s="116">
        <f t="shared" si="8"/>
        <v>2685548.4970183391</v>
      </c>
      <c r="W30" s="116">
        <f t="shared" si="9"/>
        <v>1444832.671840433</v>
      </c>
      <c r="X30" s="117">
        <f t="shared" si="10"/>
        <v>3371276.2342943428</v>
      </c>
      <c r="Y30" s="117">
        <f t="shared" si="11"/>
        <v>759104.93456442934</v>
      </c>
    </row>
    <row r="31" spans="1:25" ht="27" x14ac:dyDescent="0.2">
      <c r="A31" s="94">
        <v>18</v>
      </c>
      <c r="B31" s="95" t="s">
        <v>235</v>
      </c>
      <c r="C31" s="96">
        <v>20809</v>
      </c>
      <c r="D31" s="85">
        <v>191</v>
      </c>
      <c r="E31" s="85">
        <v>14</v>
      </c>
      <c r="F31" s="85">
        <f t="shared" si="0"/>
        <v>177</v>
      </c>
      <c r="G31" s="85">
        <f t="shared" si="1"/>
        <v>9.6705218940262485E-3</v>
      </c>
      <c r="H31" s="85">
        <f t="shared" si="2"/>
        <v>1.7622461170848269E-2</v>
      </c>
      <c r="I31" s="85">
        <f t="shared" si="13"/>
        <v>7.3298429319371721</v>
      </c>
      <c r="J31" s="86"/>
      <c r="K31" s="85">
        <v>0.98399999999999999</v>
      </c>
      <c r="L31" s="85">
        <v>1</v>
      </c>
      <c r="M31" s="85">
        <v>1</v>
      </c>
      <c r="N31" s="85"/>
      <c r="O31" s="87">
        <v>12448293.305003803</v>
      </c>
      <c r="P31" s="88">
        <f t="shared" si="3"/>
        <v>8713805.3135026619</v>
      </c>
      <c r="Q31" s="88">
        <f t="shared" si="4"/>
        <v>3734487.9915011413</v>
      </c>
      <c r="R31" s="89">
        <f t="shared" si="14"/>
        <v>10482424.797123717</v>
      </c>
      <c r="S31" s="113">
        <f t="shared" si="5"/>
        <v>1965868.5078800861</v>
      </c>
      <c r="T31" s="90">
        <f t="shared" si="6"/>
        <v>7337697.3579866011</v>
      </c>
      <c r="U31" s="92">
        <f t="shared" si="7"/>
        <v>3144727.4391371161</v>
      </c>
      <c r="V31" s="116">
        <f t="shared" si="8"/>
        <v>6747936.8056225758</v>
      </c>
      <c r="W31" s="116">
        <f t="shared" si="9"/>
        <v>3734487.9915011413</v>
      </c>
      <c r="X31" s="117">
        <f t="shared" si="10"/>
        <v>8713805.3135026619</v>
      </c>
      <c r="Y31" s="117">
        <f t="shared" si="11"/>
        <v>1768619.4836210553</v>
      </c>
    </row>
    <row r="32" spans="1:25" x14ac:dyDescent="0.2">
      <c r="A32" s="94">
        <v>19</v>
      </c>
      <c r="B32" s="95" t="s">
        <v>21</v>
      </c>
      <c r="C32" s="97">
        <v>13150</v>
      </c>
      <c r="D32" s="97">
        <v>66</v>
      </c>
      <c r="E32" s="97">
        <v>12</v>
      </c>
      <c r="F32" s="85">
        <f t="shared" si="0"/>
        <v>54</v>
      </c>
      <c r="G32" s="85">
        <f t="shared" si="1"/>
        <v>6.1111712675498663E-3</v>
      </c>
      <c r="H32" s="85">
        <f t="shared" si="2"/>
        <v>5.3763440860215058E-3</v>
      </c>
      <c r="I32" s="85"/>
      <c r="J32" s="84">
        <v>1.153667</v>
      </c>
      <c r="K32" s="84"/>
      <c r="L32" s="84">
        <v>1</v>
      </c>
      <c r="M32" s="85">
        <v>1</v>
      </c>
      <c r="N32" s="85"/>
      <c r="O32" s="87">
        <v>6365948.9309515897</v>
      </c>
      <c r="P32" s="88">
        <f t="shared" si="3"/>
        <v>4456164.2516661128</v>
      </c>
      <c r="Q32" s="88">
        <f t="shared" si="4"/>
        <v>1909784.6792854769</v>
      </c>
      <c r="R32" s="89">
        <f>$R$2*(G32+H32)/2*J32*L32*M32</f>
        <v>5172758.7751510106</v>
      </c>
      <c r="S32" s="113">
        <f t="shared" si="5"/>
        <v>1193190.1558005791</v>
      </c>
      <c r="T32" s="90">
        <f t="shared" si="6"/>
        <v>3620931.142605707</v>
      </c>
      <c r="U32" s="92">
        <f t="shared" si="7"/>
        <v>1551827.6325453036</v>
      </c>
      <c r="V32" s="116">
        <f t="shared" si="8"/>
        <v>3262974.0958655337</v>
      </c>
      <c r="W32" s="116">
        <f t="shared" si="9"/>
        <v>1909784.6792854769</v>
      </c>
      <c r="X32" s="117">
        <f t="shared" si="10"/>
        <v>4456164.2516661128</v>
      </c>
      <c r="Y32" s="117">
        <f t="shared" si="11"/>
        <v>716594.5234848978</v>
      </c>
    </row>
    <row r="33" spans="1:25" x14ac:dyDescent="0.2">
      <c r="A33" s="94">
        <v>20</v>
      </c>
      <c r="B33" s="95" t="s">
        <v>236</v>
      </c>
      <c r="C33" s="97">
        <v>14869</v>
      </c>
      <c r="D33" s="85">
        <v>92</v>
      </c>
      <c r="E33" s="85">
        <v>14</v>
      </c>
      <c r="F33" s="85">
        <f t="shared" si="0"/>
        <v>78</v>
      </c>
      <c r="G33" s="85">
        <f t="shared" si="1"/>
        <v>6.9100384469352825E-3</v>
      </c>
      <c r="H33" s="85">
        <f t="shared" si="2"/>
        <v>7.7658303464755076E-3</v>
      </c>
      <c r="I33" s="85"/>
      <c r="J33" s="84">
        <v>1.153667</v>
      </c>
      <c r="K33" s="84"/>
      <c r="L33" s="84">
        <v>1</v>
      </c>
      <c r="M33" s="85">
        <v>1</v>
      </c>
      <c r="N33" s="85"/>
      <c r="O33" s="87">
        <v>7797267.5290198373</v>
      </c>
      <c r="P33" s="88">
        <f t="shared" si="3"/>
        <v>5458087.270313886</v>
      </c>
      <c r="Q33" s="88">
        <f t="shared" si="4"/>
        <v>2339180.2587059513</v>
      </c>
      <c r="R33" s="89">
        <f t="shared" ref="R33:R36" si="15">$R$2*(G33+H33)/2*J33*L33*M33</f>
        <v>6608455.0703542084</v>
      </c>
      <c r="S33" s="113">
        <f t="shared" si="5"/>
        <v>1188812.4586656289</v>
      </c>
      <c r="T33" s="90">
        <f t="shared" si="6"/>
        <v>4625918.5492479457</v>
      </c>
      <c r="U33" s="92">
        <f t="shared" si="7"/>
        <v>1982536.5211062627</v>
      </c>
      <c r="V33" s="116">
        <f t="shared" si="8"/>
        <v>4269274.8116482571</v>
      </c>
      <c r="W33" s="116">
        <f t="shared" si="9"/>
        <v>2339180.2587059513</v>
      </c>
      <c r="X33" s="117">
        <f t="shared" si="10"/>
        <v>5458087.270313886</v>
      </c>
      <c r="Y33" s="117">
        <f t="shared" si="11"/>
        <v>1150367.8000403224</v>
      </c>
    </row>
    <row r="34" spans="1:25" x14ac:dyDescent="0.2">
      <c r="A34" s="94">
        <v>21</v>
      </c>
      <c r="B34" s="98" t="s">
        <v>237</v>
      </c>
      <c r="C34" s="97">
        <v>15653</v>
      </c>
      <c r="D34" s="85">
        <v>83</v>
      </c>
      <c r="E34" s="85">
        <v>5</v>
      </c>
      <c r="F34" s="85">
        <f t="shared" si="0"/>
        <v>78</v>
      </c>
      <c r="G34" s="85">
        <f t="shared" si="1"/>
        <v>7.2743850837230463E-3</v>
      </c>
      <c r="H34" s="85">
        <f t="shared" si="2"/>
        <v>7.7658303464755076E-3</v>
      </c>
      <c r="I34" s="85"/>
      <c r="J34" s="84">
        <v>1.1299999999999999</v>
      </c>
      <c r="K34" s="84"/>
      <c r="L34" s="84">
        <v>1</v>
      </c>
      <c r="M34" s="85">
        <v>1</v>
      </c>
      <c r="N34" s="85"/>
      <c r="O34" s="87">
        <v>7286134.5004843799</v>
      </c>
      <c r="P34" s="88">
        <f t="shared" si="3"/>
        <v>5100294.1503390661</v>
      </c>
      <c r="Q34" s="88">
        <f t="shared" si="4"/>
        <v>2185840.3501453139</v>
      </c>
      <c r="R34" s="89">
        <f t="shared" si="15"/>
        <v>6633582.759094066</v>
      </c>
      <c r="S34" s="113">
        <f t="shared" si="5"/>
        <v>652551.74139031395</v>
      </c>
      <c r="T34" s="90">
        <f t="shared" si="6"/>
        <v>4643507.9313658457</v>
      </c>
      <c r="U34" s="92">
        <f t="shared" si="7"/>
        <v>1990074.8277282203</v>
      </c>
      <c r="V34" s="116">
        <f t="shared" si="8"/>
        <v>4447742.4089487521</v>
      </c>
      <c r="W34" s="116">
        <f t="shared" si="9"/>
        <v>2185840.3501453139</v>
      </c>
      <c r="X34" s="117">
        <f t="shared" si="10"/>
        <v>5100294.1503390661</v>
      </c>
      <c r="Y34" s="117">
        <f t="shared" si="11"/>
        <v>1533288.6087549999</v>
      </c>
    </row>
    <row r="35" spans="1:25" ht="27" x14ac:dyDescent="0.2">
      <c r="A35" s="94">
        <v>22</v>
      </c>
      <c r="B35" s="95" t="s">
        <v>238</v>
      </c>
      <c r="C35" s="97">
        <v>13095</v>
      </c>
      <c r="D35" s="85">
        <v>60</v>
      </c>
      <c r="E35" s="85">
        <v>38</v>
      </c>
      <c r="F35" s="85">
        <f t="shared" si="0"/>
        <v>22</v>
      </c>
      <c r="G35" s="85">
        <f t="shared" si="1"/>
        <v>6.0856112356323577E-3</v>
      </c>
      <c r="H35" s="85">
        <f t="shared" si="2"/>
        <v>2.1903624054161689E-3</v>
      </c>
      <c r="I35" s="85"/>
      <c r="J35" s="84">
        <v>1.1536713160000001</v>
      </c>
      <c r="K35" s="84"/>
      <c r="L35" s="84">
        <v>1</v>
      </c>
      <c r="M35" s="85">
        <v>1</v>
      </c>
      <c r="N35" s="85"/>
      <c r="O35" s="87">
        <v>7020509.9163649278</v>
      </c>
      <c r="P35" s="88">
        <f t="shared" si="3"/>
        <v>4914356.941455449</v>
      </c>
      <c r="Q35" s="88">
        <f t="shared" si="4"/>
        <v>2106152.9749094788</v>
      </c>
      <c r="R35" s="89">
        <f t="shared" si="15"/>
        <v>3726634.8825381799</v>
      </c>
      <c r="S35" s="113">
        <f t="shared" si="5"/>
        <v>3293875.0338267479</v>
      </c>
      <c r="T35" s="90">
        <f t="shared" si="6"/>
        <v>2608644.4177767257</v>
      </c>
      <c r="U35" s="92">
        <f t="shared" si="7"/>
        <v>1117990.4647614541</v>
      </c>
      <c r="V35" s="116">
        <f t="shared" si="8"/>
        <v>1620481.9076287011</v>
      </c>
      <c r="W35" s="116">
        <f t="shared" si="9"/>
        <v>2106152.9749094788</v>
      </c>
      <c r="X35" s="117">
        <f t="shared" si="10"/>
        <v>4914356.941455449</v>
      </c>
      <c r="Y35" s="117">
        <f t="shared" si="11"/>
        <v>-1187722.0589172691</v>
      </c>
    </row>
    <row r="36" spans="1:25" ht="27" x14ac:dyDescent="0.2">
      <c r="A36" s="94">
        <v>23</v>
      </c>
      <c r="B36" s="95" t="s">
        <v>239</v>
      </c>
      <c r="C36" s="97">
        <v>10199</v>
      </c>
      <c r="D36" s="85">
        <v>113</v>
      </c>
      <c r="E36" s="85">
        <v>13</v>
      </c>
      <c r="F36" s="85">
        <f t="shared" si="0"/>
        <v>100</v>
      </c>
      <c r="G36" s="85">
        <f t="shared" si="1"/>
        <v>4.7397593732122498E-3</v>
      </c>
      <c r="H36" s="85">
        <f t="shared" si="2"/>
        <v>9.9561927518916765E-3</v>
      </c>
      <c r="I36" s="85"/>
      <c r="J36" s="84">
        <v>1.1599999999999999</v>
      </c>
      <c r="K36" s="84"/>
      <c r="L36" s="84">
        <v>1</v>
      </c>
      <c r="M36" s="85">
        <v>1</v>
      </c>
      <c r="N36" s="85"/>
      <c r="O36" s="87">
        <v>7976078.0187568879</v>
      </c>
      <c r="P36" s="88">
        <f t="shared" si="3"/>
        <v>5583254.6131298216</v>
      </c>
      <c r="Q36" s="88">
        <f t="shared" si="4"/>
        <v>2392823.4056270663</v>
      </c>
      <c r="R36" s="89">
        <f t="shared" si="15"/>
        <v>6653824.9157115724</v>
      </c>
      <c r="S36" s="113">
        <f t="shared" si="5"/>
        <v>1322253.1030453155</v>
      </c>
      <c r="T36" s="90">
        <f t="shared" si="6"/>
        <v>4657677.4409981007</v>
      </c>
      <c r="U36" s="92">
        <f t="shared" si="7"/>
        <v>1996147.4747134717</v>
      </c>
      <c r="V36" s="116">
        <f t="shared" si="8"/>
        <v>4261001.5100845061</v>
      </c>
      <c r="W36" s="116">
        <f t="shared" si="9"/>
        <v>2392823.4056270663</v>
      </c>
      <c r="X36" s="117">
        <f t="shared" si="10"/>
        <v>5583254.6131298216</v>
      </c>
      <c r="Y36" s="117">
        <f t="shared" si="11"/>
        <v>1070570.3025817508</v>
      </c>
    </row>
    <row r="37" spans="1:25" ht="27" x14ac:dyDescent="0.2">
      <c r="A37" s="94">
        <v>24</v>
      </c>
      <c r="B37" s="95" t="s">
        <v>240</v>
      </c>
      <c r="C37" s="97">
        <v>20084</v>
      </c>
      <c r="D37" s="85">
        <v>129</v>
      </c>
      <c r="E37" s="85">
        <v>9</v>
      </c>
      <c r="F37" s="85">
        <f t="shared" si="0"/>
        <v>120</v>
      </c>
      <c r="G37" s="85">
        <f t="shared" si="1"/>
        <v>9.3335942005681755E-3</v>
      </c>
      <c r="H37" s="85">
        <f t="shared" si="2"/>
        <v>1.1947431302270013E-2</v>
      </c>
      <c r="I37" s="85">
        <f t="shared" si="13"/>
        <v>6.9767441860465116</v>
      </c>
      <c r="J37" s="86"/>
      <c r="K37" s="85">
        <v>0.98399999999999999</v>
      </c>
      <c r="L37" s="85">
        <v>1</v>
      </c>
      <c r="M37" s="84">
        <v>1.0049999999999999</v>
      </c>
      <c r="N37" s="84"/>
      <c r="O37" s="87">
        <v>10093956.754462471</v>
      </c>
      <c r="P37" s="88">
        <f t="shared" si="3"/>
        <v>7065769.7281237291</v>
      </c>
      <c r="Q37" s="88">
        <f t="shared" si="4"/>
        <v>3028187.0263387421</v>
      </c>
      <c r="R37" s="89">
        <f t="shared" si="14"/>
        <v>8214277.3713474926</v>
      </c>
      <c r="S37" s="113">
        <f t="shared" si="5"/>
        <v>1879679.3831149787</v>
      </c>
      <c r="T37" s="90">
        <f t="shared" si="6"/>
        <v>5749994.1599432444</v>
      </c>
      <c r="U37" s="92">
        <f t="shared" si="7"/>
        <v>2464283.2114042481</v>
      </c>
      <c r="V37" s="116">
        <f t="shared" si="8"/>
        <v>5186090.3450087504</v>
      </c>
      <c r="W37" s="116">
        <f t="shared" si="9"/>
        <v>3028187.0263387421</v>
      </c>
      <c r="X37" s="117">
        <f t="shared" si="10"/>
        <v>7065769.7281237291</v>
      </c>
      <c r="Y37" s="117">
        <f t="shared" si="11"/>
        <v>1148507.6432237634</v>
      </c>
    </row>
    <row r="38" spans="1:25" x14ac:dyDescent="0.2">
      <c r="A38" s="94">
        <v>25</v>
      </c>
      <c r="B38" s="95" t="s">
        <v>241</v>
      </c>
      <c r="C38" s="97">
        <v>15333</v>
      </c>
      <c r="D38" s="85">
        <v>137</v>
      </c>
      <c r="E38" s="85">
        <v>19</v>
      </c>
      <c r="F38" s="85">
        <f t="shared" si="0"/>
        <v>118</v>
      </c>
      <c r="G38" s="85">
        <f t="shared" si="1"/>
        <v>7.1256721707484488E-3</v>
      </c>
      <c r="H38" s="85">
        <f t="shared" si="2"/>
        <v>1.1748307447232178E-2</v>
      </c>
      <c r="I38" s="85"/>
      <c r="J38" s="84">
        <v>1.1299999999999999</v>
      </c>
      <c r="K38" s="84"/>
      <c r="L38" s="84">
        <v>1</v>
      </c>
      <c r="M38" s="85">
        <v>1</v>
      </c>
      <c r="N38" s="85"/>
      <c r="O38" s="87">
        <v>10057162.208302267</v>
      </c>
      <c r="P38" s="88">
        <f t="shared" si="3"/>
        <v>7040013.5458115861</v>
      </c>
      <c r="Q38" s="88">
        <f t="shared" si="4"/>
        <v>3017148.6624906808</v>
      </c>
      <c r="R38" s="89">
        <f>$R$2*(G38+H38)/2*J38*L38*M38</f>
        <v>8324488.8592447657</v>
      </c>
      <c r="S38" s="113">
        <f t="shared" si="5"/>
        <v>1732673.3490575012</v>
      </c>
      <c r="T38" s="90">
        <f t="shared" si="6"/>
        <v>5827142.2014713353</v>
      </c>
      <c r="U38" s="92">
        <f t="shared" si="7"/>
        <v>2497346.6577734305</v>
      </c>
      <c r="V38" s="116">
        <f t="shared" si="8"/>
        <v>5307340.1967540849</v>
      </c>
      <c r="W38" s="116">
        <f t="shared" si="9"/>
        <v>3017148.6624906808</v>
      </c>
      <c r="X38" s="117">
        <f t="shared" si="10"/>
        <v>7040013.5458115861</v>
      </c>
      <c r="Y38" s="117">
        <f t="shared" si="11"/>
        <v>1284475.3134331796</v>
      </c>
    </row>
    <row r="39" spans="1:25" x14ac:dyDescent="0.2">
      <c r="A39" s="94">
        <v>26</v>
      </c>
      <c r="B39" s="95" t="s">
        <v>242</v>
      </c>
      <c r="C39" s="97">
        <v>11948</v>
      </c>
      <c r="D39" s="85">
        <v>85</v>
      </c>
      <c r="E39" s="85">
        <v>11</v>
      </c>
      <c r="F39" s="85">
        <f t="shared" si="0"/>
        <v>74</v>
      </c>
      <c r="G39" s="85">
        <f t="shared" si="1"/>
        <v>5.5525683881890346E-3</v>
      </c>
      <c r="H39" s="85">
        <f t="shared" si="2"/>
        <v>7.3675826363998409E-3</v>
      </c>
      <c r="I39" s="85"/>
      <c r="J39" s="84">
        <v>1.159999</v>
      </c>
      <c r="K39" s="84"/>
      <c r="L39" s="84">
        <v>1</v>
      </c>
      <c r="M39" s="85">
        <v>1</v>
      </c>
      <c r="N39" s="85"/>
      <c r="O39" s="87">
        <v>6761181.4168907292</v>
      </c>
      <c r="P39" s="88">
        <f t="shared" si="3"/>
        <v>4732826.9918235103</v>
      </c>
      <c r="Q39" s="88">
        <f t="shared" si="4"/>
        <v>2028354.425067219</v>
      </c>
      <c r="R39" s="89">
        <f t="shared" ref="R39:R40" si="16">$R$2*(G39+H39)/2*J39*L39*M39</f>
        <v>5849797.8191289604</v>
      </c>
      <c r="S39" s="113">
        <f t="shared" si="5"/>
        <v>911383.59776176885</v>
      </c>
      <c r="T39" s="90">
        <f t="shared" si="6"/>
        <v>4094858.4733902719</v>
      </c>
      <c r="U39" s="92">
        <f t="shared" si="7"/>
        <v>1754939.3457386885</v>
      </c>
      <c r="V39" s="116">
        <f t="shared" si="8"/>
        <v>3821443.3940617414</v>
      </c>
      <c r="W39" s="116">
        <f t="shared" si="9"/>
        <v>2028354.425067219</v>
      </c>
      <c r="X39" s="117">
        <f t="shared" si="10"/>
        <v>4732826.9918235103</v>
      </c>
      <c r="Y39" s="117">
        <f t="shared" si="11"/>
        <v>1116970.8273054501</v>
      </c>
    </row>
    <row r="40" spans="1:25" ht="27" x14ac:dyDescent="0.2">
      <c r="A40" s="94">
        <v>27</v>
      </c>
      <c r="B40" s="95" t="s">
        <v>243</v>
      </c>
      <c r="C40" s="97">
        <v>16998</v>
      </c>
      <c r="D40" s="85">
        <v>158</v>
      </c>
      <c r="E40" s="85">
        <v>28</v>
      </c>
      <c r="F40" s="85">
        <f t="shared" si="0"/>
        <v>130</v>
      </c>
      <c r="G40" s="85">
        <f t="shared" si="1"/>
        <v>7.899444046069402E-3</v>
      </c>
      <c r="H40" s="85">
        <f t="shared" si="2"/>
        <v>1.2943050577459179E-2</v>
      </c>
      <c r="I40" s="85"/>
      <c r="J40" s="84">
        <v>1.1269</v>
      </c>
      <c r="K40" s="84"/>
      <c r="L40" s="84">
        <v>1</v>
      </c>
      <c r="M40" s="85">
        <v>1</v>
      </c>
      <c r="N40" s="85"/>
      <c r="O40" s="87">
        <v>10304862.542712253</v>
      </c>
      <c r="P40" s="88">
        <f t="shared" si="3"/>
        <v>7213403.7798985764</v>
      </c>
      <c r="Q40" s="88">
        <f t="shared" si="4"/>
        <v>3091458.7628136761</v>
      </c>
      <c r="R40" s="89">
        <f t="shared" si="16"/>
        <v>9167495.9812202901</v>
      </c>
      <c r="S40" s="113">
        <f t="shared" si="5"/>
        <v>1137366.5614919625</v>
      </c>
      <c r="T40" s="90">
        <f t="shared" si="6"/>
        <v>6417247.1868542023</v>
      </c>
      <c r="U40" s="92">
        <f t="shared" si="7"/>
        <v>2750248.7943660878</v>
      </c>
      <c r="V40" s="116">
        <f t="shared" si="8"/>
        <v>6076037.2184066139</v>
      </c>
      <c r="W40" s="116">
        <f t="shared" si="9"/>
        <v>3091458.7628136761</v>
      </c>
      <c r="X40" s="117">
        <f t="shared" si="10"/>
        <v>7213403.7798985764</v>
      </c>
      <c r="Y40" s="117">
        <f t="shared" si="11"/>
        <v>1954092.2013217136</v>
      </c>
    </row>
    <row r="41" spans="1:25" x14ac:dyDescent="0.2">
      <c r="A41" s="86"/>
      <c r="B41" s="99" t="s">
        <v>25</v>
      </c>
      <c r="C41" s="100">
        <f>SUM(C14:C40)</f>
        <v>2151797</v>
      </c>
      <c r="D41" s="100">
        <f t="shared" ref="D41:E41" si="17">SUM(D14:D40)</f>
        <v>11740</v>
      </c>
      <c r="E41" s="100">
        <f t="shared" si="17"/>
        <v>1696</v>
      </c>
      <c r="F41" s="101">
        <f t="shared" ref="F41" si="18">D41-E41</f>
        <v>10044</v>
      </c>
      <c r="G41" s="97"/>
      <c r="H41" s="97"/>
      <c r="I41" s="97"/>
      <c r="J41" s="97"/>
      <c r="K41" s="97"/>
      <c r="L41" s="97"/>
      <c r="M41" s="97"/>
      <c r="N41" s="97"/>
      <c r="O41" s="102">
        <v>913153262.99999964</v>
      </c>
      <c r="P41" s="103">
        <f>SUM(P14:P40)</f>
        <v>639207284.09999955</v>
      </c>
      <c r="Q41" s="103">
        <f t="shared" si="4"/>
        <v>273945978.9000001</v>
      </c>
      <c r="R41" s="104">
        <f>SUM(R14:R40)</f>
        <v>780630735.99673533</v>
      </c>
      <c r="S41" s="114">
        <f t="shared" si="5"/>
        <v>132522527.00326431</v>
      </c>
      <c r="T41" s="104">
        <f t="shared" ref="T41:U41" si="19">SUM(T14:T40)</f>
        <v>546441515.19771457</v>
      </c>
      <c r="U41" s="104">
        <f t="shared" si="19"/>
        <v>234189220.79902059</v>
      </c>
      <c r="V41" s="118">
        <f t="shared" si="8"/>
        <v>506684757.09673524</v>
      </c>
      <c r="W41" s="118">
        <f t="shared" si="9"/>
        <v>273945978.9000001</v>
      </c>
      <c r="X41" s="119">
        <f t="shared" si="10"/>
        <v>639207284.09999955</v>
      </c>
      <c r="Y41" s="119">
        <f t="shared" si="11"/>
        <v>141423451.89673579</v>
      </c>
    </row>
    <row r="42" spans="1:25" x14ac:dyDescent="0.2">
      <c r="O42" s="105"/>
    </row>
    <row r="43" spans="1:25" x14ac:dyDescent="0.2">
      <c r="B43" s="106"/>
      <c r="M43" s="107"/>
      <c r="N43" s="107"/>
      <c r="O43" s="107"/>
      <c r="R43" s="105">
        <f>R2-R41</f>
        <v>3.2646656036376953E-3</v>
      </c>
      <c r="S43" s="105"/>
    </row>
    <row r="44" spans="1:25" x14ac:dyDescent="0.2">
      <c r="B44" s="108" t="s">
        <v>26</v>
      </c>
      <c r="O44" s="105"/>
    </row>
    <row r="45" spans="1:25" x14ac:dyDescent="0.2">
      <c r="B45" s="108" t="s">
        <v>54</v>
      </c>
    </row>
    <row r="46" spans="1:25" x14ac:dyDescent="0.2">
      <c r="B46" s="108" t="s">
        <v>58</v>
      </c>
    </row>
    <row r="47" spans="1:25" x14ac:dyDescent="0.2">
      <c r="B47" s="108" t="s">
        <v>61</v>
      </c>
    </row>
    <row r="48" spans="1:25" x14ac:dyDescent="0.2">
      <c r="B48" s="106" t="s">
        <v>256</v>
      </c>
    </row>
    <row r="49" spans="2:2" x14ac:dyDescent="0.2">
      <c r="B49" s="106" t="s">
        <v>257</v>
      </c>
    </row>
    <row r="50" spans="2:2" x14ac:dyDescent="0.2">
      <c r="B50" s="106" t="s">
        <v>258</v>
      </c>
    </row>
    <row r="51" spans="2:2" x14ac:dyDescent="0.2">
      <c r="B51" s="106" t="s">
        <v>259</v>
      </c>
    </row>
    <row r="52" spans="2:2" x14ac:dyDescent="0.2">
      <c r="B52" s="106" t="s">
        <v>260</v>
      </c>
    </row>
    <row r="53" spans="2:2" x14ac:dyDescent="0.2">
      <c r="B53" s="106" t="s">
        <v>261</v>
      </c>
    </row>
    <row r="54" spans="2:2" x14ac:dyDescent="0.2">
      <c r="B54" s="106" t="s">
        <v>262</v>
      </c>
    </row>
    <row r="55" spans="2:2" x14ac:dyDescent="0.2">
      <c r="B55" s="106" t="s">
        <v>263</v>
      </c>
    </row>
    <row r="56" spans="2:2" x14ac:dyDescent="0.2">
      <c r="B56" s="106" t="s">
        <v>264</v>
      </c>
    </row>
    <row r="57" spans="2:2" x14ac:dyDescent="0.2">
      <c r="B57" s="106" t="s">
        <v>265</v>
      </c>
    </row>
    <row r="59" spans="2:2" x14ac:dyDescent="0.2">
      <c r="B59" s="108" t="s">
        <v>62</v>
      </c>
    </row>
    <row r="60" spans="2:2" x14ac:dyDescent="0.2">
      <c r="B60" s="106" t="s">
        <v>266</v>
      </c>
    </row>
    <row r="61" spans="2:2" x14ac:dyDescent="0.2">
      <c r="B61" s="106" t="s">
        <v>267</v>
      </c>
    </row>
    <row r="62" spans="2:2" x14ac:dyDescent="0.2">
      <c r="B62" s="106" t="s">
        <v>268</v>
      </c>
    </row>
    <row r="63" spans="2:2" x14ac:dyDescent="0.2">
      <c r="B63" s="106" t="s">
        <v>269</v>
      </c>
    </row>
    <row r="64" spans="2:2" x14ac:dyDescent="0.2">
      <c r="B64" s="106" t="s">
        <v>270</v>
      </c>
    </row>
    <row r="66" spans="2:13" x14ac:dyDescent="0.2">
      <c r="B66" s="108" t="s">
        <v>271</v>
      </c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</row>
    <row r="67" spans="2:13" x14ac:dyDescent="0.2">
      <c r="B67" s="262" t="s">
        <v>272</v>
      </c>
      <c r="C67" s="262"/>
      <c r="D67" s="262"/>
      <c r="E67" s="262"/>
      <c r="F67" s="262"/>
      <c r="G67" s="262"/>
      <c r="H67" s="262"/>
      <c r="I67" s="262"/>
      <c r="J67" s="262"/>
      <c r="K67" s="262"/>
      <c r="L67" s="108"/>
      <c r="M67" s="108"/>
    </row>
    <row r="68" spans="2:13" x14ac:dyDescent="0.2">
      <c r="B68" s="108" t="s">
        <v>273</v>
      </c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</row>
    <row r="69" spans="2:13" x14ac:dyDescent="0.2">
      <c r="C69" s="106"/>
      <c r="D69" s="106"/>
      <c r="E69" s="106"/>
      <c r="F69" s="106"/>
      <c r="G69" s="106"/>
      <c r="H69" s="106"/>
      <c r="I69" s="106"/>
      <c r="J69" s="106"/>
    </row>
  </sheetData>
  <mergeCells count="42">
    <mergeCell ref="B2:B3"/>
    <mergeCell ref="C2:C3"/>
    <mergeCell ref="O2:O3"/>
    <mergeCell ref="Q2:Q3"/>
    <mergeCell ref="Q1:R1"/>
    <mergeCell ref="L2:M3"/>
    <mergeCell ref="N2:N3"/>
    <mergeCell ref="R2:R3"/>
    <mergeCell ref="W2:W3"/>
    <mergeCell ref="V2:V3"/>
    <mergeCell ref="V1:W1"/>
    <mergeCell ref="V8:W9"/>
    <mergeCell ref="V10:V12"/>
    <mergeCell ref="W10:W12"/>
    <mergeCell ref="X8:Y9"/>
    <mergeCell ref="X10:X12"/>
    <mergeCell ref="Y10:Y12"/>
    <mergeCell ref="G8:U8"/>
    <mergeCell ref="Q10:Q12"/>
    <mergeCell ref="U10:U12"/>
    <mergeCell ref="O9:Q9"/>
    <mergeCell ref="R9:U9"/>
    <mergeCell ref="T10:T12"/>
    <mergeCell ref="O10:O12"/>
    <mergeCell ref="P10:P12"/>
    <mergeCell ref="R10:R12"/>
    <mergeCell ref="L9:L12"/>
    <mergeCell ref="M9:M12"/>
    <mergeCell ref="N9:N12"/>
    <mergeCell ref="S10:S12"/>
    <mergeCell ref="B67:K67"/>
    <mergeCell ref="F10:F11"/>
    <mergeCell ref="G9:G11"/>
    <mergeCell ref="H9:H11"/>
    <mergeCell ref="I9:I11"/>
    <mergeCell ref="J9:K11"/>
    <mergeCell ref="A8:A12"/>
    <mergeCell ref="B10:B12"/>
    <mergeCell ref="C10:C12"/>
    <mergeCell ref="D10:D12"/>
    <mergeCell ref="E10:E12"/>
    <mergeCell ref="B8:F9"/>
  </mergeCells>
  <pageMargins left="0.7" right="0.7" top="0.75" bottom="0.75" header="0.3" footer="0.3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topLeftCell="H1" zoomScale="70" zoomScaleNormal="70" workbookViewId="0">
      <selection activeCell="H1" sqref="A1:XFD1048576"/>
    </sheetView>
  </sheetViews>
  <sheetFormatPr defaultRowHeight="13.5" x14ac:dyDescent="0.2"/>
  <cols>
    <col min="1" max="1" width="6.85546875" style="75" customWidth="1"/>
    <col min="2" max="2" width="47.28515625" style="75" customWidth="1"/>
    <col min="3" max="15" width="14.42578125" style="75" customWidth="1"/>
    <col min="16" max="16" width="27.140625" style="75" customWidth="1"/>
    <col min="17" max="18" width="22.28515625" style="75" customWidth="1"/>
    <col min="19" max="19" width="24.28515625" style="75" customWidth="1"/>
    <col min="20" max="20" width="22.7109375" style="75" customWidth="1"/>
    <col min="21" max="21" width="19.7109375" style="75" customWidth="1"/>
    <col min="22" max="22" width="19.7109375" style="106" customWidth="1"/>
    <col min="23" max="26" width="19.7109375" style="75" customWidth="1"/>
    <col min="27" max="27" width="19.85546875" style="75" customWidth="1"/>
    <col min="28" max="28" width="19.7109375" style="75" customWidth="1"/>
    <col min="29" max="33" width="18.85546875" style="75" customWidth="1"/>
    <col min="34" max="34" width="14.85546875" style="75" bestFit="1" customWidth="1"/>
    <col min="35" max="16384" width="9.140625" style="75"/>
  </cols>
  <sheetData>
    <row r="1" spans="1:34" ht="15" customHeight="1" x14ac:dyDescent="0.2">
      <c r="A1" s="134"/>
      <c r="B1" s="135" t="s">
        <v>283</v>
      </c>
      <c r="C1" s="135"/>
      <c r="D1" s="136"/>
      <c r="E1" s="136"/>
      <c r="F1" s="136"/>
      <c r="G1" s="136"/>
      <c r="H1" s="136"/>
      <c r="I1" s="136"/>
      <c r="J1" s="136"/>
      <c r="K1" s="136"/>
      <c r="L1" s="136"/>
      <c r="M1" s="137"/>
      <c r="N1" s="137"/>
      <c r="O1" s="138">
        <v>2021</v>
      </c>
      <c r="P1" s="137"/>
      <c r="Q1" s="139"/>
      <c r="R1" s="308" t="s">
        <v>284</v>
      </c>
      <c r="S1" s="308"/>
      <c r="T1" s="134"/>
      <c r="U1" s="134"/>
      <c r="V1" s="185"/>
      <c r="W1" s="134"/>
      <c r="X1" s="134"/>
      <c r="Y1" s="134"/>
      <c r="Z1" s="134"/>
      <c r="AA1" s="309"/>
      <c r="AB1" s="309"/>
      <c r="AC1" s="309"/>
      <c r="AD1" s="134"/>
      <c r="AE1" s="134"/>
    </row>
    <row r="2" spans="1:34" ht="15.75" customHeight="1" x14ac:dyDescent="0.2">
      <c r="A2" s="134"/>
      <c r="B2" s="310" t="s">
        <v>32</v>
      </c>
      <c r="C2" s="311">
        <v>913153263</v>
      </c>
      <c r="D2" s="140"/>
      <c r="E2" s="140"/>
      <c r="F2" s="140"/>
      <c r="G2" s="140"/>
      <c r="H2" s="140"/>
      <c r="I2" s="140"/>
      <c r="J2" s="140"/>
      <c r="K2" s="140"/>
      <c r="L2" s="140"/>
      <c r="M2" s="312" t="s">
        <v>32</v>
      </c>
      <c r="N2" s="310"/>
      <c r="O2" s="313">
        <v>913153263</v>
      </c>
      <c r="P2" s="313">
        <v>913153263</v>
      </c>
      <c r="Q2" s="141"/>
      <c r="R2" s="314" t="s">
        <v>248</v>
      </c>
      <c r="S2" s="315">
        <v>780630736</v>
      </c>
      <c r="T2" s="134"/>
      <c r="U2" s="142"/>
      <c r="V2" s="142"/>
      <c r="W2" s="142"/>
      <c r="X2" s="142"/>
      <c r="Y2" s="142"/>
      <c r="Z2" s="142"/>
      <c r="AA2" s="316"/>
      <c r="AB2" s="152"/>
      <c r="AC2" s="317"/>
      <c r="AD2" s="143"/>
      <c r="AE2" s="134"/>
    </row>
    <row r="3" spans="1:34" ht="27.75" customHeight="1" x14ac:dyDescent="0.2">
      <c r="A3" s="134"/>
      <c r="B3" s="310"/>
      <c r="C3" s="311"/>
      <c r="D3" s="140"/>
      <c r="E3" s="140"/>
      <c r="F3" s="140"/>
      <c r="G3" s="140"/>
      <c r="H3" s="140"/>
      <c r="I3" s="140"/>
      <c r="J3" s="140"/>
      <c r="K3" s="140"/>
      <c r="L3" s="140"/>
      <c r="M3" s="312"/>
      <c r="N3" s="310"/>
      <c r="O3" s="313"/>
      <c r="P3" s="313"/>
      <c r="Q3" s="141"/>
      <c r="R3" s="314"/>
      <c r="S3" s="315"/>
      <c r="T3" s="134"/>
      <c r="U3" s="142"/>
      <c r="V3" s="142"/>
      <c r="W3" s="142"/>
      <c r="X3" s="142"/>
      <c r="Y3" s="142"/>
      <c r="Z3" s="142"/>
      <c r="AA3" s="316"/>
      <c r="AB3" s="152"/>
      <c r="AC3" s="317"/>
      <c r="AD3" s="143"/>
      <c r="AE3" s="134"/>
    </row>
    <row r="4" spans="1:34" x14ac:dyDescent="0.2">
      <c r="A4" s="134"/>
      <c r="B4" s="144" t="s">
        <v>253</v>
      </c>
      <c r="C4" s="145">
        <v>867495600</v>
      </c>
      <c r="D4" s="140"/>
      <c r="E4" s="140"/>
      <c r="F4" s="140"/>
      <c r="G4" s="140"/>
      <c r="H4" s="140"/>
      <c r="I4" s="140"/>
      <c r="J4" s="140"/>
      <c r="K4" s="140"/>
      <c r="L4" s="140"/>
      <c r="M4" s="146"/>
      <c r="N4" s="144" t="s">
        <v>253</v>
      </c>
      <c r="O4" s="147">
        <v>867495600</v>
      </c>
      <c r="P4" s="147">
        <v>867495600</v>
      </c>
      <c r="Q4" s="134"/>
      <c r="R4" s="144" t="s">
        <v>253</v>
      </c>
      <c r="S4" s="148">
        <v>741599200</v>
      </c>
      <c r="T4" s="134"/>
      <c r="U4" s="134"/>
      <c r="V4" s="143"/>
      <c r="W4" s="134"/>
      <c r="X4" s="134"/>
      <c r="Y4" s="134"/>
      <c r="Z4" s="134"/>
      <c r="AA4" s="134"/>
      <c r="AB4" s="134"/>
      <c r="AC4" s="149"/>
      <c r="AD4" s="134"/>
      <c r="AE4" s="134"/>
    </row>
    <row r="5" spans="1:34" x14ac:dyDescent="0.2">
      <c r="A5" s="134"/>
      <c r="B5" s="144" t="s">
        <v>254</v>
      </c>
      <c r="C5" s="145">
        <f>C2-C4</f>
        <v>45657663</v>
      </c>
      <c r="D5" s="140"/>
      <c r="E5" s="140"/>
      <c r="F5" s="140"/>
      <c r="G5" s="140"/>
      <c r="H5" s="140"/>
      <c r="I5" s="140"/>
      <c r="J5" s="140"/>
      <c r="K5" s="140"/>
      <c r="L5" s="140"/>
      <c r="M5" s="146"/>
      <c r="N5" s="144" t="s">
        <v>254</v>
      </c>
      <c r="O5" s="147">
        <f>O2-O4</f>
        <v>45657663</v>
      </c>
      <c r="P5" s="147">
        <f>P2-P4</f>
        <v>45657663</v>
      </c>
      <c r="Q5" s="134"/>
      <c r="R5" s="144" t="s">
        <v>254</v>
      </c>
      <c r="S5" s="148">
        <f>S2-S4</f>
        <v>39031536</v>
      </c>
      <c r="T5" s="134"/>
      <c r="U5" s="134"/>
      <c r="V5" s="143"/>
      <c r="W5" s="134"/>
      <c r="X5" s="134"/>
      <c r="Y5" s="134"/>
      <c r="Z5" s="134"/>
      <c r="AA5" s="134"/>
      <c r="AB5" s="134"/>
      <c r="AC5" s="149"/>
      <c r="AD5" s="134"/>
      <c r="AE5" s="134"/>
    </row>
    <row r="6" spans="1:34" x14ac:dyDescent="0.2">
      <c r="A6" s="134"/>
      <c r="B6" s="144" t="s">
        <v>255</v>
      </c>
      <c r="C6" s="150">
        <f>C4/C2*100</f>
        <v>95.000000016426597</v>
      </c>
      <c r="D6" s="140"/>
      <c r="E6" s="140"/>
      <c r="F6" s="140"/>
      <c r="G6" s="140"/>
      <c r="H6" s="140"/>
      <c r="I6" s="140"/>
      <c r="J6" s="140"/>
      <c r="K6" s="140"/>
      <c r="L6" s="140"/>
      <c r="M6" s="146"/>
      <c r="N6" s="144" t="s">
        <v>255</v>
      </c>
      <c r="O6" s="144">
        <f>O4/O2*100</f>
        <v>95.000000016426597</v>
      </c>
      <c r="P6" s="144">
        <f>P4/P2*100</f>
        <v>95.000000016426597</v>
      </c>
      <c r="Q6" s="134"/>
      <c r="R6" s="144" t="s">
        <v>255</v>
      </c>
      <c r="S6" s="144">
        <f>S4/S2*100</f>
        <v>95.000000102481224</v>
      </c>
      <c r="T6" s="134"/>
      <c r="U6" s="134"/>
      <c r="V6" s="143"/>
      <c r="W6" s="134"/>
      <c r="X6" s="134"/>
      <c r="Y6" s="134"/>
      <c r="Z6" s="134"/>
      <c r="AA6" s="134"/>
      <c r="AB6" s="134"/>
      <c r="AC6" s="134"/>
      <c r="AD6" s="134"/>
      <c r="AE6" s="134"/>
    </row>
    <row r="7" spans="1:34" x14ac:dyDescent="0.2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43"/>
      <c r="W7" s="134"/>
      <c r="X7" s="134"/>
      <c r="Y7" s="134"/>
      <c r="Z7" s="134"/>
      <c r="AA7" s="134"/>
      <c r="AB7" s="134"/>
      <c r="AC7" s="134"/>
      <c r="AD7" s="134"/>
      <c r="AE7" s="134"/>
    </row>
    <row r="8" spans="1:34" ht="15.75" customHeight="1" x14ac:dyDescent="0.2">
      <c r="A8" s="260" t="s">
        <v>0</v>
      </c>
      <c r="B8" s="260" t="s">
        <v>34</v>
      </c>
      <c r="C8" s="260"/>
      <c r="D8" s="260"/>
      <c r="E8" s="260"/>
      <c r="F8" s="260"/>
      <c r="G8" s="265" t="s">
        <v>52</v>
      </c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194"/>
      <c r="W8" s="320" t="s">
        <v>287</v>
      </c>
      <c r="X8" s="320"/>
      <c r="Y8" s="321"/>
      <c r="Z8" s="322" t="s">
        <v>288</v>
      </c>
      <c r="AA8" s="323"/>
      <c r="AB8" s="323"/>
      <c r="AC8" s="324"/>
      <c r="AD8" s="297" t="s">
        <v>279</v>
      </c>
      <c r="AE8" s="297"/>
      <c r="AF8" s="297"/>
      <c r="AG8" s="297"/>
    </row>
    <row r="9" spans="1:34" ht="15.75" customHeight="1" x14ac:dyDescent="0.2">
      <c r="A9" s="260"/>
      <c r="B9" s="260"/>
      <c r="C9" s="260"/>
      <c r="D9" s="260"/>
      <c r="E9" s="260"/>
      <c r="F9" s="260"/>
      <c r="G9" s="261" t="s">
        <v>36</v>
      </c>
      <c r="H9" s="261" t="s">
        <v>27</v>
      </c>
      <c r="I9" s="261" t="s">
        <v>31</v>
      </c>
      <c r="J9" s="299" t="s">
        <v>28</v>
      </c>
      <c r="K9" s="300"/>
      <c r="L9" s="301"/>
      <c r="M9" s="261" t="s">
        <v>33</v>
      </c>
      <c r="N9" s="261" t="s">
        <v>30</v>
      </c>
      <c r="O9" s="261" t="s">
        <v>53</v>
      </c>
      <c r="P9" s="270" t="s">
        <v>249</v>
      </c>
      <c r="Q9" s="271"/>
      <c r="R9" s="272"/>
      <c r="S9" s="273" t="s">
        <v>250</v>
      </c>
      <c r="T9" s="274"/>
      <c r="U9" s="274"/>
      <c r="V9" s="194"/>
      <c r="W9" s="337" t="s">
        <v>286</v>
      </c>
      <c r="X9" s="337"/>
      <c r="Y9" s="338"/>
      <c r="Z9" s="325"/>
      <c r="AA9" s="326"/>
      <c r="AB9" s="326"/>
      <c r="AC9" s="327"/>
      <c r="AD9" s="297"/>
      <c r="AE9" s="297"/>
      <c r="AF9" s="297"/>
      <c r="AG9" s="297"/>
    </row>
    <row r="10" spans="1:34" ht="15" customHeight="1" x14ac:dyDescent="0.2">
      <c r="A10" s="260"/>
      <c r="B10" s="260" t="s">
        <v>1</v>
      </c>
      <c r="C10" s="260" t="s">
        <v>20</v>
      </c>
      <c r="D10" s="261" t="s">
        <v>22</v>
      </c>
      <c r="E10" s="261" t="s">
        <v>247</v>
      </c>
      <c r="F10" s="261" t="s">
        <v>35</v>
      </c>
      <c r="G10" s="261"/>
      <c r="H10" s="261"/>
      <c r="I10" s="261"/>
      <c r="J10" s="302"/>
      <c r="K10" s="303"/>
      <c r="L10" s="304"/>
      <c r="M10" s="261"/>
      <c r="N10" s="261"/>
      <c r="O10" s="261"/>
      <c r="P10" s="276" t="s">
        <v>245</v>
      </c>
      <c r="Q10" s="268" t="s">
        <v>251</v>
      </c>
      <c r="R10" s="268" t="s">
        <v>252</v>
      </c>
      <c r="S10" s="277" t="s">
        <v>245</v>
      </c>
      <c r="T10" s="269" t="s">
        <v>251</v>
      </c>
      <c r="U10" s="298" t="s">
        <v>252</v>
      </c>
      <c r="V10" s="194"/>
      <c r="W10" s="331" t="s">
        <v>289</v>
      </c>
      <c r="X10" s="334" t="s">
        <v>290</v>
      </c>
      <c r="Y10" s="334" t="s">
        <v>291</v>
      </c>
      <c r="Z10" s="328" t="s">
        <v>292</v>
      </c>
      <c r="AA10" s="328" t="s">
        <v>293</v>
      </c>
      <c r="AB10" s="294" t="s">
        <v>297</v>
      </c>
      <c r="AC10" s="294" t="s">
        <v>298</v>
      </c>
      <c r="AD10" s="340" t="s">
        <v>294</v>
      </c>
      <c r="AE10" s="341" t="s">
        <v>295</v>
      </c>
      <c r="AF10" s="294" t="s">
        <v>299</v>
      </c>
      <c r="AG10" s="294" t="s">
        <v>296</v>
      </c>
    </row>
    <row r="11" spans="1:34" ht="66" customHeight="1" x14ac:dyDescent="0.2">
      <c r="A11" s="260"/>
      <c r="B11" s="260"/>
      <c r="C11" s="260"/>
      <c r="D11" s="261"/>
      <c r="E11" s="261"/>
      <c r="F11" s="261"/>
      <c r="G11" s="261"/>
      <c r="H11" s="261"/>
      <c r="I11" s="261"/>
      <c r="J11" s="305"/>
      <c r="K11" s="306"/>
      <c r="L11" s="307"/>
      <c r="M11" s="261"/>
      <c r="N11" s="261"/>
      <c r="O11" s="261"/>
      <c r="P11" s="276"/>
      <c r="Q11" s="268"/>
      <c r="R11" s="268"/>
      <c r="S11" s="277"/>
      <c r="T11" s="269"/>
      <c r="U11" s="298"/>
      <c r="V11" s="194"/>
      <c r="W11" s="332"/>
      <c r="X11" s="335"/>
      <c r="Y11" s="335"/>
      <c r="Z11" s="328"/>
      <c r="AA11" s="339"/>
      <c r="AB11" s="295"/>
      <c r="AC11" s="295"/>
      <c r="AD11" s="340"/>
      <c r="AE11" s="341"/>
      <c r="AF11" s="295"/>
      <c r="AG11" s="295"/>
    </row>
    <row r="12" spans="1:34" ht="46.5" customHeight="1" x14ac:dyDescent="0.2">
      <c r="A12" s="260"/>
      <c r="B12" s="260"/>
      <c r="C12" s="260"/>
      <c r="D12" s="261"/>
      <c r="E12" s="261"/>
      <c r="F12" s="151" t="s">
        <v>233</v>
      </c>
      <c r="G12" s="151" t="s">
        <v>231</v>
      </c>
      <c r="H12" s="151" t="s">
        <v>232</v>
      </c>
      <c r="I12" s="151" t="s">
        <v>234</v>
      </c>
      <c r="J12" s="151" t="s">
        <v>59</v>
      </c>
      <c r="K12" s="151" t="s">
        <v>60</v>
      </c>
      <c r="L12" s="175" t="s">
        <v>300</v>
      </c>
      <c r="M12" s="261"/>
      <c r="N12" s="261"/>
      <c r="O12" s="261"/>
      <c r="P12" s="276"/>
      <c r="Q12" s="268"/>
      <c r="R12" s="268"/>
      <c r="S12" s="277"/>
      <c r="T12" s="269"/>
      <c r="U12" s="298"/>
      <c r="V12" s="194"/>
      <c r="W12" s="333"/>
      <c r="X12" s="336"/>
      <c r="Y12" s="336"/>
      <c r="Z12" s="328"/>
      <c r="AA12" s="339"/>
      <c r="AB12" s="296"/>
      <c r="AC12" s="296"/>
      <c r="AD12" s="340"/>
      <c r="AE12" s="341"/>
      <c r="AF12" s="296"/>
      <c r="AG12" s="296"/>
    </row>
    <row r="13" spans="1:34" x14ac:dyDescent="0.2">
      <c r="A13" s="79">
        <v>1</v>
      </c>
      <c r="B13" s="79">
        <v>2</v>
      </c>
      <c r="C13" s="79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79">
        <v>9</v>
      </c>
      <c r="J13" s="79">
        <v>10</v>
      </c>
      <c r="K13" s="79">
        <v>11</v>
      </c>
      <c r="L13" s="79"/>
      <c r="M13" s="79">
        <v>12</v>
      </c>
      <c r="N13" s="79">
        <v>13</v>
      </c>
      <c r="O13" s="79">
        <v>14</v>
      </c>
      <c r="P13" s="80">
        <v>1</v>
      </c>
      <c r="Q13" s="80">
        <v>2</v>
      </c>
      <c r="R13" s="80">
        <v>3</v>
      </c>
      <c r="S13" s="81">
        <v>4</v>
      </c>
      <c r="T13" s="81">
        <v>6</v>
      </c>
      <c r="U13" s="187">
        <v>7</v>
      </c>
      <c r="V13" s="195"/>
      <c r="W13" s="191">
        <v>8</v>
      </c>
      <c r="X13" s="153">
        <v>9</v>
      </c>
      <c r="Y13" s="153">
        <v>10</v>
      </c>
      <c r="Z13" s="154">
        <v>11</v>
      </c>
      <c r="AA13" s="111">
        <v>12</v>
      </c>
      <c r="AB13" s="167">
        <v>13</v>
      </c>
      <c r="AC13" s="167">
        <v>14</v>
      </c>
      <c r="AD13" s="115">
        <v>15</v>
      </c>
      <c r="AE13" s="115">
        <v>16</v>
      </c>
      <c r="AF13" s="167">
        <v>17</v>
      </c>
      <c r="AG13" s="167">
        <v>18</v>
      </c>
      <c r="AH13" s="105"/>
    </row>
    <row r="14" spans="1:34" ht="15.75" x14ac:dyDescent="0.25">
      <c r="A14" s="82">
        <v>1</v>
      </c>
      <c r="B14" s="83" t="s">
        <v>3</v>
      </c>
      <c r="C14" s="84">
        <v>106798</v>
      </c>
      <c r="D14" s="85">
        <v>667</v>
      </c>
      <c r="E14" s="85">
        <v>84</v>
      </c>
      <c r="F14" s="85">
        <f>D14-E14</f>
        <v>583</v>
      </c>
      <c r="G14" s="85">
        <f>C14/$C$41</f>
        <v>4.9632005249565826E-2</v>
      </c>
      <c r="H14" s="85">
        <f>F14/$F$41</f>
        <v>5.8044603743528475E-2</v>
      </c>
      <c r="I14" s="85">
        <f>E14/D14*100</f>
        <v>12.593703148425787</v>
      </c>
      <c r="J14" s="86"/>
      <c r="K14" s="85">
        <v>0.98299999999999998</v>
      </c>
      <c r="L14" s="85"/>
      <c r="M14" s="85">
        <v>1</v>
      </c>
      <c r="N14" s="85">
        <v>1</v>
      </c>
      <c r="O14" s="85"/>
      <c r="P14" s="155">
        <v>47307156.326313205</v>
      </c>
      <c r="Q14" s="156">
        <f>P14*0.7</f>
        <v>33115009.42841924</v>
      </c>
      <c r="R14" s="156">
        <f>P14-Q14</f>
        <v>14192146.897893965</v>
      </c>
      <c r="S14" s="157">
        <f>$S$2*(G14+H14)/2*K14*M14*N14</f>
        <v>41313362.064641476</v>
      </c>
      <c r="T14" s="158">
        <f>S14*0.7</f>
        <v>28919353.445249032</v>
      </c>
      <c r="U14" s="188">
        <f t="shared" ref="U14:U40" si="0">S14-T14</f>
        <v>12394008.619392443</v>
      </c>
      <c r="V14" s="196"/>
      <c r="W14" s="192">
        <f>P14-S14</f>
        <v>5993794.2616717294</v>
      </c>
      <c r="X14" s="159">
        <f>Q14-T14</f>
        <v>4195655.9831702076</v>
      </c>
      <c r="Y14" s="159">
        <f>R14-U14</f>
        <v>1798138.2785015218</v>
      </c>
      <c r="Z14" s="160">
        <f>R14</f>
        <v>14192146.897893965</v>
      </c>
      <c r="AA14" s="161">
        <f>S14-Z14</f>
        <v>27121215.16674751</v>
      </c>
      <c r="AB14" s="168">
        <f>Q14-AA14</f>
        <v>5993794.2616717294</v>
      </c>
      <c r="AC14" s="168">
        <f>T14-AA14</f>
        <v>1798138.2785015218</v>
      </c>
      <c r="AD14" s="170">
        <f>Q14</f>
        <v>33115009.42841924</v>
      </c>
      <c r="AE14" s="170">
        <f>S14-AD14</f>
        <v>8198352.6362222359</v>
      </c>
      <c r="AF14" s="171">
        <f>R14-AE14</f>
        <v>5993794.2616717294</v>
      </c>
      <c r="AG14" s="171">
        <f>U14-AE14</f>
        <v>4195655.9831702076</v>
      </c>
      <c r="AH14" s="105"/>
    </row>
    <row r="15" spans="1:34" ht="15.75" x14ac:dyDescent="0.25">
      <c r="A15" s="82">
        <v>2</v>
      </c>
      <c r="B15" s="83" t="s">
        <v>4</v>
      </c>
      <c r="C15" s="84">
        <v>19576</v>
      </c>
      <c r="D15" s="85">
        <v>121</v>
      </c>
      <c r="E15" s="85">
        <v>27</v>
      </c>
      <c r="F15" s="85">
        <f t="shared" ref="F15:F41" si="1">D15-E15</f>
        <v>94</v>
      </c>
      <c r="G15" s="85">
        <f t="shared" ref="G15:G40" si="2">C15/$C$41</f>
        <v>9.0975124512210036E-3</v>
      </c>
      <c r="H15" s="85">
        <f t="shared" ref="H15:H40" si="3">F15/$F$41</f>
        <v>9.3588211867781761E-3</v>
      </c>
      <c r="I15" s="85"/>
      <c r="J15" s="84">
        <v>1.012</v>
      </c>
      <c r="K15" s="84"/>
      <c r="L15" s="84"/>
      <c r="M15" s="84">
        <v>1</v>
      </c>
      <c r="N15" s="84">
        <v>1</v>
      </c>
      <c r="O15" s="84"/>
      <c r="P15" s="155">
        <v>8652745.8160481453</v>
      </c>
      <c r="Q15" s="156">
        <f t="shared" ref="Q15:Q40" si="4">P15*0.7</f>
        <v>6056922.071233701</v>
      </c>
      <c r="R15" s="156">
        <f t="shared" ref="R15:R41" si="5">P15-Q15</f>
        <v>2595823.7448144443</v>
      </c>
      <c r="S15" s="157">
        <f>$S$2*(G15+H15)/2*J15*M15*N15</f>
        <v>7290236.1437165849</v>
      </c>
      <c r="T15" s="158">
        <f t="shared" ref="T15:T40" si="6">S15*0.7</f>
        <v>5103165.3006016091</v>
      </c>
      <c r="U15" s="189">
        <f t="shared" si="0"/>
        <v>2187070.8431149758</v>
      </c>
      <c r="V15" s="197"/>
      <c r="W15" s="192">
        <f t="shared" ref="W15:W41" si="7">P15-S15</f>
        <v>1362509.6723315604</v>
      </c>
      <c r="X15" s="159">
        <f t="shared" ref="X15:X41" si="8">Q15-T15</f>
        <v>953756.77063209191</v>
      </c>
      <c r="Y15" s="159">
        <f t="shared" ref="Y15:Y41" si="9">R15-U15</f>
        <v>408752.90169946849</v>
      </c>
      <c r="Z15" s="160">
        <f t="shared" ref="Z15:Z41" si="10">R15</f>
        <v>2595823.7448144443</v>
      </c>
      <c r="AA15" s="161">
        <f t="shared" ref="AA15:AA41" si="11">S15-Z15</f>
        <v>4694412.3989021406</v>
      </c>
      <c r="AB15" s="168">
        <f t="shared" ref="AB15:AB41" si="12">Q15-AA15</f>
        <v>1362509.6723315604</v>
      </c>
      <c r="AC15" s="168">
        <f t="shared" ref="AC15:AC41" si="13">T15-AA15</f>
        <v>408752.90169946849</v>
      </c>
      <c r="AD15" s="170">
        <f t="shared" ref="AD15:AD41" si="14">Q15</f>
        <v>6056922.071233701</v>
      </c>
      <c r="AE15" s="170">
        <f t="shared" ref="AE15:AE41" si="15">S15-AD15</f>
        <v>1233314.0724828839</v>
      </c>
      <c r="AF15" s="171">
        <f t="shared" ref="AF15:AF41" si="16">R15-AE15</f>
        <v>1362509.6723315604</v>
      </c>
      <c r="AG15" s="171">
        <f t="shared" ref="AG15:AG41" si="17">U15-AE15</f>
        <v>953756.77063209191</v>
      </c>
    </row>
    <row r="16" spans="1:34" ht="15.75" x14ac:dyDescent="0.25">
      <c r="A16" s="82">
        <v>3</v>
      </c>
      <c r="B16" s="83" t="s">
        <v>5</v>
      </c>
      <c r="C16" s="84">
        <v>16055</v>
      </c>
      <c r="D16" s="85">
        <v>114</v>
      </c>
      <c r="E16" s="85">
        <v>21</v>
      </c>
      <c r="F16" s="85">
        <f t="shared" si="1"/>
        <v>93</v>
      </c>
      <c r="G16" s="85">
        <f t="shared" si="2"/>
        <v>7.4612056806473842E-3</v>
      </c>
      <c r="H16" s="85">
        <f t="shared" si="3"/>
        <v>9.2592592592592587E-3</v>
      </c>
      <c r="I16" s="85"/>
      <c r="J16" s="84">
        <v>1.1299999999999999</v>
      </c>
      <c r="K16" s="84"/>
      <c r="L16" s="84"/>
      <c r="M16" s="84">
        <v>1</v>
      </c>
      <c r="N16" s="84">
        <v>1</v>
      </c>
      <c r="O16" s="84">
        <v>1.0069999999999999</v>
      </c>
      <c r="P16" s="155">
        <v>8708794.6319607366</v>
      </c>
      <c r="Q16" s="156">
        <f t="shared" si="4"/>
        <v>6096156.2423725156</v>
      </c>
      <c r="R16" s="156">
        <f t="shared" si="5"/>
        <v>2612638.389588221</v>
      </c>
      <c r="S16" s="157">
        <f>$S$2*(G16+H16)/2*J16*M16*N16+O16</f>
        <v>7374668.508550358</v>
      </c>
      <c r="T16" s="158">
        <f t="shared" si="6"/>
        <v>5162267.95598525</v>
      </c>
      <c r="U16" s="189">
        <f t="shared" si="0"/>
        <v>2212400.5525651081</v>
      </c>
      <c r="V16" s="197"/>
      <c r="W16" s="192">
        <f t="shared" si="7"/>
        <v>1334126.1234103786</v>
      </c>
      <c r="X16" s="159">
        <f t="shared" si="8"/>
        <v>933888.28638726566</v>
      </c>
      <c r="Y16" s="159">
        <f t="shared" si="9"/>
        <v>400237.83702311292</v>
      </c>
      <c r="Z16" s="160">
        <f t="shared" si="10"/>
        <v>2612638.389588221</v>
      </c>
      <c r="AA16" s="161">
        <f t="shared" si="11"/>
        <v>4762030.118962137</v>
      </c>
      <c r="AB16" s="168">
        <f t="shared" si="12"/>
        <v>1334126.1234103786</v>
      </c>
      <c r="AC16" s="168">
        <f t="shared" si="13"/>
        <v>400237.83702311292</v>
      </c>
      <c r="AD16" s="170">
        <f t="shared" si="14"/>
        <v>6096156.2423725156</v>
      </c>
      <c r="AE16" s="170">
        <f t="shared" si="15"/>
        <v>1278512.2661778424</v>
      </c>
      <c r="AF16" s="171">
        <f t="shared" si="16"/>
        <v>1334126.1234103786</v>
      </c>
      <c r="AG16" s="171">
        <f t="shared" si="17"/>
        <v>933888.28638726566</v>
      </c>
    </row>
    <row r="17" spans="1:33" ht="15.75" x14ac:dyDescent="0.25">
      <c r="A17" s="82">
        <v>4</v>
      </c>
      <c r="B17" s="83" t="s">
        <v>6</v>
      </c>
      <c r="C17" s="84">
        <v>33467</v>
      </c>
      <c r="D17" s="85">
        <v>311</v>
      </c>
      <c r="E17" s="85">
        <v>45</v>
      </c>
      <c r="F17" s="85">
        <f t="shared" si="1"/>
        <v>266</v>
      </c>
      <c r="G17" s="85">
        <f t="shared" si="2"/>
        <v>1.5553047057877672E-2</v>
      </c>
      <c r="H17" s="85">
        <f t="shared" si="3"/>
        <v>2.6483472720031861E-2</v>
      </c>
      <c r="I17" s="85">
        <f t="shared" ref="I17" si="18">E17/D17*100</f>
        <v>14.469453376205788</v>
      </c>
      <c r="J17" s="86"/>
      <c r="K17" s="84">
        <v>0.98299999999999998</v>
      </c>
      <c r="L17" s="84"/>
      <c r="M17" s="84">
        <v>1</v>
      </c>
      <c r="N17" s="84">
        <v>1</v>
      </c>
      <c r="O17" s="84"/>
      <c r="P17" s="155">
        <v>19500005.082842957</v>
      </c>
      <c r="Q17" s="156">
        <f t="shared" si="4"/>
        <v>13650003.557990069</v>
      </c>
      <c r="R17" s="156">
        <f t="shared" si="5"/>
        <v>5850001.5248528887</v>
      </c>
      <c r="S17" s="157">
        <f>$S$2*(G17+H17)/2*K17*M17*N17</f>
        <v>16128572.19188262</v>
      </c>
      <c r="T17" s="158">
        <f t="shared" si="6"/>
        <v>11290000.534317832</v>
      </c>
      <c r="U17" s="189">
        <f t="shared" si="0"/>
        <v>4838571.6575647872</v>
      </c>
      <c r="V17" s="197"/>
      <c r="W17" s="192">
        <f t="shared" si="7"/>
        <v>3371432.8909603376</v>
      </c>
      <c r="X17" s="159">
        <f t="shared" si="8"/>
        <v>2360003.0236722361</v>
      </c>
      <c r="Y17" s="159">
        <f t="shared" si="9"/>
        <v>1011429.8672881015</v>
      </c>
      <c r="Z17" s="160">
        <f t="shared" si="10"/>
        <v>5850001.5248528887</v>
      </c>
      <c r="AA17" s="161">
        <f t="shared" si="11"/>
        <v>10278570.667029731</v>
      </c>
      <c r="AB17" s="168">
        <f t="shared" si="12"/>
        <v>3371432.8909603376</v>
      </c>
      <c r="AC17" s="168">
        <f t="shared" si="13"/>
        <v>1011429.8672881015</v>
      </c>
      <c r="AD17" s="170">
        <f t="shared" si="14"/>
        <v>13650003.557990069</v>
      </c>
      <c r="AE17" s="170">
        <f t="shared" si="15"/>
        <v>2478568.6338925511</v>
      </c>
      <c r="AF17" s="171">
        <f t="shared" si="16"/>
        <v>3371432.8909603376</v>
      </c>
      <c r="AG17" s="171">
        <f t="shared" si="17"/>
        <v>2360003.0236722361</v>
      </c>
    </row>
    <row r="18" spans="1:33" ht="15.75" x14ac:dyDescent="0.25">
      <c r="A18" s="82">
        <v>5</v>
      </c>
      <c r="B18" s="83" t="s">
        <v>7</v>
      </c>
      <c r="C18" s="84">
        <v>17774</v>
      </c>
      <c r="D18" s="85">
        <v>324</v>
      </c>
      <c r="E18" s="85">
        <v>26</v>
      </c>
      <c r="F18" s="85">
        <f t="shared" si="1"/>
        <v>298</v>
      </c>
      <c r="G18" s="85">
        <f t="shared" si="2"/>
        <v>8.2600728600328004E-3</v>
      </c>
      <c r="H18" s="85">
        <f t="shared" si="3"/>
        <v>2.9669454400637195E-2</v>
      </c>
      <c r="I18" s="85"/>
      <c r="J18" s="84">
        <v>1.0533999999999999</v>
      </c>
      <c r="K18" s="84"/>
      <c r="L18" s="84"/>
      <c r="M18" s="84">
        <v>1.0147791192304001</v>
      </c>
      <c r="N18" s="84">
        <v>1</v>
      </c>
      <c r="O18" s="84"/>
      <c r="P18" s="155">
        <v>18830391.136968713</v>
      </c>
      <c r="Q18" s="156">
        <f t="shared" si="4"/>
        <v>13181273.795878099</v>
      </c>
      <c r="R18" s="156">
        <f t="shared" si="5"/>
        <v>5649117.341090614</v>
      </c>
      <c r="S18" s="157">
        <f>$S$2*(G18+H18)/2*J18*M18*N18</f>
        <v>15825517.38707578</v>
      </c>
      <c r="T18" s="158">
        <f t="shared" si="6"/>
        <v>11077862.170953045</v>
      </c>
      <c r="U18" s="189">
        <f t="shared" si="0"/>
        <v>4747655.2161227353</v>
      </c>
      <c r="V18" s="197"/>
      <c r="W18" s="192">
        <f t="shared" si="7"/>
        <v>3004873.7498929333</v>
      </c>
      <c r="X18" s="159">
        <f t="shared" si="8"/>
        <v>2103411.6249250546</v>
      </c>
      <c r="Y18" s="159">
        <f t="shared" si="9"/>
        <v>901462.12496787868</v>
      </c>
      <c r="Z18" s="160">
        <f t="shared" si="10"/>
        <v>5649117.341090614</v>
      </c>
      <c r="AA18" s="161">
        <f t="shared" si="11"/>
        <v>10176400.045985166</v>
      </c>
      <c r="AB18" s="168">
        <f t="shared" si="12"/>
        <v>3004873.7498929333</v>
      </c>
      <c r="AC18" s="168">
        <f t="shared" si="13"/>
        <v>901462.12496787868</v>
      </c>
      <c r="AD18" s="170">
        <f t="shared" si="14"/>
        <v>13181273.795878099</v>
      </c>
      <c r="AE18" s="170">
        <f t="shared" si="15"/>
        <v>2644243.5911976807</v>
      </c>
      <c r="AF18" s="171">
        <f t="shared" si="16"/>
        <v>3004873.7498929333</v>
      </c>
      <c r="AG18" s="171">
        <f t="shared" si="17"/>
        <v>2103411.6249250546</v>
      </c>
    </row>
    <row r="19" spans="1:33" ht="15.75" x14ac:dyDescent="0.25">
      <c r="A19" s="82">
        <v>6</v>
      </c>
      <c r="B19" s="93" t="s">
        <v>8</v>
      </c>
      <c r="C19" s="84">
        <v>91379</v>
      </c>
      <c r="D19" s="85">
        <v>713</v>
      </c>
      <c r="E19" s="85">
        <v>250</v>
      </c>
      <c r="F19" s="85">
        <f t="shared" si="1"/>
        <v>463</v>
      </c>
      <c r="G19" s="85">
        <f t="shared" si="2"/>
        <v>4.2466366483455455E-2</v>
      </c>
      <c r="H19" s="85">
        <f t="shared" si="3"/>
        <v>4.6097172441258466E-2</v>
      </c>
      <c r="I19" s="85">
        <f t="shared" ref="I19:I37" si="19">E19/D19*100</f>
        <v>35.06311360448808</v>
      </c>
      <c r="J19" s="86"/>
      <c r="K19" s="84">
        <v>0.98099999999999998</v>
      </c>
      <c r="L19" s="84"/>
      <c r="M19" s="84">
        <v>1</v>
      </c>
      <c r="N19" s="84">
        <v>1</v>
      </c>
      <c r="O19" s="84">
        <v>1.0069999999999999</v>
      </c>
      <c r="P19" s="155">
        <v>41912739.931445323</v>
      </c>
      <c r="Q19" s="156">
        <f>P19*0.7</f>
        <v>29338917.952011723</v>
      </c>
      <c r="R19" s="156">
        <f t="shared" si="5"/>
        <v>12573821.9794336</v>
      </c>
      <c r="S19" s="157">
        <f>$S$2*(G19+H19)/2*K19*M19*N19*O19</f>
        <v>34148300.257872507</v>
      </c>
      <c r="T19" s="158">
        <f t="shared" si="6"/>
        <v>23903810.180510752</v>
      </c>
      <c r="U19" s="189">
        <f t="shared" si="0"/>
        <v>10244490.077361755</v>
      </c>
      <c r="V19" s="197"/>
      <c r="W19" s="192">
        <f t="shared" si="7"/>
        <v>7764439.673572816</v>
      </c>
      <c r="X19" s="159">
        <f t="shared" si="8"/>
        <v>5435107.7715009712</v>
      </c>
      <c r="Y19" s="159">
        <f t="shared" si="9"/>
        <v>2329331.9020718448</v>
      </c>
      <c r="Z19" s="160">
        <f t="shared" si="10"/>
        <v>12573821.9794336</v>
      </c>
      <c r="AA19" s="161">
        <f t="shared" si="11"/>
        <v>21574478.278438907</v>
      </c>
      <c r="AB19" s="168">
        <f t="shared" si="12"/>
        <v>7764439.673572816</v>
      </c>
      <c r="AC19" s="168">
        <f t="shared" si="13"/>
        <v>2329331.9020718448</v>
      </c>
      <c r="AD19" s="170">
        <f t="shared" si="14"/>
        <v>29338917.952011723</v>
      </c>
      <c r="AE19" s="170">
        <f t="shared" si="15"/>
        <v>4809382.3058607839</v>
      </c>
      <c r="AF19" s="171">
        <f t="shared" si="16"/>
        <v>7764439.673572816</v>
      </c>
      <c r="AG19" s="171">
        <f t="shared" si="17"/>
        <v>5435107.7715009712</v>
      </c>
    </row>
    <row r="20" spans="1:33" ht="15.75" x14ac:dyDescent="0.25">
      <c r="A20" s="82">
        <v>7</v>
      </c>
      <c r="B20" s="93" t="s">
        <v>9</v>
      </c>
      <c r="C20" s="84">
        <v>61633</v>
      </c>
      <c r="D20" s="85">
        <v>502</v>
      </c>
      <c r="E20" s="85">
        <v>64</v>
      </c>
      <c r="F20" s="85">
        <f t="shared" si="1"/>
        <v>438</v>
      </c>
      <c r="G20" s="85">
        <f t="shared" si="2"/>
        <v>2.8642571766760525E-2</v>
      </c>
      <c r="H20" s="85">
        <f t="shared" si="3"/>
        <v>4.3608124253285543E-2</v>
      </c>
      <c r="I20" s="85">
        <f t="shared" si="19"/>
        <v>12.749003984063744</v>
      </c>
      <c r="J20" s="86"/>
      <c r="K20" s="84">
        <v>0.98299999999999998</v>
      </c>
      <c r="L20" s="84"/>
      <c r="M20" s="84">
        <v>1</v>
      </c>
      <c r="N20" s="84">
        <v>1</v>
      </c>
      <c r="O20" s="84">
        <v>1.0069999999999999</v>
      </c>
      <c r="P20" s="155">
        <v>32925266.441944558</v>
      </c>
      <c r="Q20" s="156">
        <f t="shared" si="4"/>
        <v>23047686.509361189</v>
      </c>
      <c r="R20" s="156">
        <f t="shared" si="5"/>
        <v>9877579.9325833693</v>
      </c>
      <c r="S20" s="157">
        <f>$S$2*(G20+H20)/2*K20*M20*N20*O20</f>
        <v>27915195.568983573</v>
      </c>
      <c r="T20" s="158">
        <f t="shared" si="6"/>
        <v>19540636.8982885</v>
      </c>
      <c r="U20" s="189">
        <f t="shared" si="0"/>
        <v>8374558.6706950739</v>
      </c>
      <c r="V20" s="197"/>
      <c r="W20" s="192">
        <f t="shared" si="7"/>
        <v>5010070.8729609847</v>
      </c>
      <c r="X20" s="159">
        <f t="shared" si="8"/>
        <v>3507049.6110726893</v>
      </c>
      <c r="Y20" s="159">
        <f t="shared" si="9"/>
        <v>1503021.2618882954</v>
      </c>
      <c r="Z20" s="160">
        <f t="shared" si="10"/>
        <v>9877579.9325833693</v>
      </c>
      <c r="AA20" s="161">
        <f t="shared" si="11"/>
        <v>18037615.636400204</v>
      </c>
      <c r="AB20" s="168">
        <f t="shared" si="12"/>
        <v>5010070.8729609847</v>
      </c>
      <c r="AC20" s="168">
        <f t="shared" si="13"/>
        <v>1503021.2618882954</v>
      </c>
      <c r="AD20" s="170">
        <f t="shared" si="14"/>
        <v>23047686.509361189</v>
      </c>
      <c r="AE20" s="170">
        <f t="shared" si="15"/>
        <v>4867509.0596223846</v>
      </c>
      <c r="AF20" s="171">
        <f t="shared" si="16"/>
        <v>5010070.8729609847</v>
      </c>
      <c r="AG20" s="171">
        <f t="shared" si="17"/>
        <v>3507049.6110726893</v>
      </c>
    </row>
    <row r="21" spans="1:33" ht="15.75" x14ac:dyDescent="0.25">
      <c r="A21" s="82">
        <v>8</v>
      </c>
      <c r="B21" s="83" t="s">
        <v>10</v>
      </c>
      <c r="C21" s="84">
        <v>88917</v>
      </c>
      <c r="D21" s="85">
        <v>556</v>
      </c>
      <c r="E21" s="85">
        <v>108</v>
      </c>
      <c r="F21" s="85">
        <f t="shared" si="1"/>
        <v>448</v>
      </c>
      <c r="G21" s="85">
        <f t="shared" si="2"/>
        <v>4.1322206509257144E-2</v>
      </c>
      <c r="H21" s="85">
        <f t="shared" si="3"/>
        <v>4.460374352847471E-2</v>
      </c>
      <c r="I21" s="85">
        <f t="shared" si="19"/>
        <v>19.424460431654676</v>
      </c>
      <c r="J21" s="86"/>
      <c r="K21" s="84">
        <v>0.98199999999999998</v>
      </c>
      <c r="L21" s="84"/>
      <c r="M21" s="84">
        <v>1</v>
      </c>
      <c r="N21" s="84">
        <v>1</v>
      </c>
      <c r="O21" s="84"/>
      <c r="P21" s="155">
        <v>39567779.246630579</v>
      </c>
      <c r="Q21" s="156">
        <f t="shared" si="4"/>
        <v>27697445.472641405</v>
      </c>
      <c r="R21" s="156">
        <f t="shared" si="5"/>
        <v>11870333.773989175</v>
      </c>
      <c r="S21" s="157">
        <f>$S$2*(G21+H21)/2*K21*M21*N21</f>
        <v>32934530.871151835</v>
      </c>
      <c r="T21" s="158">
        <f>S21</f>
        <v>32934530.871151835</v>
      </c>
      <c r="U21" s="189"/>
      <c r="V21" s="197"/>
      <c r="W21" s="192">
        <f t="shared" si="7"/>
        <v>6633248.3754787445</v>
      </c>
      <c r="X21" s="159">
        <f t="shared" si="8"/>
        <v>-5237085.39851043</v>
      </c>
      <c r="Y21" s="159">
        <f t="shared" si="9"/>
        <v>11870333.773989175</v>
      </c>
      <c r="Z21" s="160">
        <f t="shared" si="10"/>
        <v>11870333.773989175</v>
      </c>
      <c r="AA21" s="161">
        <f t="shared" si="11"/>
        <v>21064197.09716266</v>
      </c>
      <c r="AB21" s="168">
        <f t="shared" si="12"/>
        <v>6633248.3754787445</v>
      </c>
      <c r="AC21" s="168">
        <f t="shared" si="13"/>
        <v>11870333.773989175</v>
      </c>
      <c r="AD21" s="170">
        <f t="shared" si="14"/>
        <v>27697445.472641405</v>
      </c>
      <c r="AE21" s="170">
        <f t="shared" si="15"/>
        <v>5237085.39851043</v>
      </c>
      <c r="AF21" s="171">
        <f t="shared" si="16"/>
        <v>6633248.3754787445</v>
      </c>
      <c r="AG21" s="171">
        <f t="shared" si="17"/>
        <v>-5237085.39851043</v>
      </c>
    </row>
    <row r="22" spans="1:33" ht="15.75" x14ac:dyDescent="0.25">
      <c r="A22" s="82">
        <v>9</v>
      </c>
      <c r="B22" s="83" t="s">
        <v>11</v>
      </c>
      <c r="C22" s="84">
        <v>1094548</v>
      </c>
      <c r="D22" s="85">
        <v>4733</v>
      </c>
      <c r="E22" s="85">
        <v>540</v>
      </c>
      <c r="F22" s="85">
        <f t="shared" si="1"/>
        <v>4193</v>
      </c>
      <c r="G22" s="85">
        <f t="shared" si="2"/>
        <v>0.50866694209537422</v>
      </c>
      <c r="H22" s="85">
        <f t="shared" si="3"/>
        <v>0.417463162086818</v>
      </c>
      <c r="I22" s="85">
        <f t="shared" si="19"/>
        <v>11.409254172829073</v>
      </c>
      <c r="J22" s="86"/>
      <c r="K22" s="84">
        <v>0.98299999999999998</v>
      </c>
      <c r="L22" s="84"/>
      <c r="M22" s="84">
        <v>1</v>
      </c>
      <c r="N22" s="84">
        <v>1</v>
      </c>
      <c r="O22" s="84"/>
      <c r="P22" s="155">
        <v>406158036.47520906</v>
      </c>
      <c r="Q22" s="156">
        <f t="shared" si="4"/>
        <v>284310625.5326463</v>
      </c>
      <c r="R22" s="156">
        <f t="shared" si="5"/>
        <v>121847410.94256276</v>
      </c>
      <c r="S22" s="157">
        <f>$S$2*(G22+H22)/2*K22*M22*N22</f>
        <v>355337604.61844492</v>
      </c>
      <c r="T22" s="158">
        <f t="shared" si="6"/>
        <v>248736323.23291144</v>
      </c>
      <c r="U22" s="189">
        <f t="shared" si="0"/>
        <v>106601281.38553348</v>
      </c>
      <c r="V22" s="197"/>
      <c r="W22" s="192">
        <f t="shared" si="7"/>
        <v>50820431.856764138</v>
      </c>
      <c r="X22" s="159">
        <f t="shared" si="8"/>
        <v>35574302.299734861</v>
      </c>
      <c r="Y22" s="159">
        <f t="shared" si="9"/>
        <v>15246129.557029277</v>
      </c>
      <c r="Z22" s="160">
        <f t="shared" si="10"/>
        <v>121847410.94256276</v>
      </c>
      <c r="AA22" s="161">
        <f t="shared" si="11"/>
        <v>233490193.67588216</v>
      </c>
      <c r="AB22" s="168">
        <f t="shared" si="12"/>
        <v>50820431.856764138</v>
      </c>
      <c r="AC22" s="168">
        <f t="shared" si="13"/>
        <v>15246129.557029277</v>
      </c>
      <c r="AD22" s="170">
        <f t="shared" si="14"/>
        <v>284310625.5326463</v>
      </c>
      <c r="AE22" s="170">
        <f t="shared" si="15"/>
        <v>71026979.085798621</v>
      </c>
      <c r="AF22" s="171">
        <f t="shared" si="16"/>
        <v>50820431.856764138</v>
      </c>
      <c r="AG22" s="171">
        <f t="shared" si="17"/>
        <v>35574302.299734861</v>
      </c>
    </row>
    <row r="23" spans="1:33" ht="15.75" x14ac:dyDescent="0.25">
      <c r="A23" s="82">
        <v>10</v>
      </c>
      <c r="B23" s="83" t="s">
        <v>12</v>
      </c>
      <c r="C23" s="84">
        <v>63995</v>
      </c>
      <c r="D23" s="85">
        <v>553</v>
      </c>
      <c r="E23" s="85">
        <v>34</v>
      </c>
      <c r="F23" s="85">
        <f t="shared" si="1"/>
        <v>519</v>
      </c>
      <c r="G23" s="85">
        <f t="shared" si="2"/>
        <v>2.9740258955654273E-2</v>
      </c>
      <c r="H23" s="85">
        <f t="shared" si="3"/>
        <v>5.1672640382317801E-2</v>
      </c>
      <c r="I23" s="85">
        <f t="shared" si="19"/>
        <v>6.1482820976491857</v>
      </c>
      <c r="J23" s="86"/>
      <c r="K23" s="84">
        <v>0.98499999999999999</v>
      </c>
      <c r="L23" s="84"/>
      <c r="M23" s="84">
        <v>1</v>
      </c>
      <c r="N23" s="84">
        <v>1</v>
      </c>
      <c r="O23" s="84">
        <v>1.0069999999999999</v>
      </c>
      <c r="P23" s="155">
        <v>38645311.481812686</v>
      </c>
      <c r="Q23" s="156">
        <f t="shared" si="4"/>
        <v>27051718.037268877</v>
      </c>
      <c r="R23" s="156">
        <f t="shared" si="5"/>
        <v>11593593.444543809</v>
      </c>
      <c r="S23" s="157">
        <f>$S$2*(G23+H23)/2*K23*M23*N23*O23</f>
        <v>31519155.564821813</v>
      </c>
      <c r="T23" s="158">
        <f t="shared" si="6"/>
        <v>22063408.895375267</v>
      </c>
      <c r="U23" s="189">
        <f t="shared" si="0"/>
        <v>9455746.6694465466</v>
      </c>
      <c r="V23" s="197"/>
      <c r="W23" s="192">
        <f t="shared" si="7"/>
        <v>7126155.9169908725</v>
      </c>
      <c r="X23" s="159">
        <f t="shared" si="8"/>
        <v>4988309.1418936104</v>
      </c>
      <c r="Y23" s="159">
        <f t="shared" si="9"/>
        <v>2137846.7750972621</v>
      </c>
      <c r="Z23" s="160">
        <f t="shared" si="10"/>
        <v>11593593.444543809</v>
      </c>
      <c r="AA23" s="161">
        <f t="shared" si="11"/>
        <v>19925562.120278005</v>
      </c>
      <c r="AB23" s="168">
        <f t="shared" si="12"/>
        <v>7126155.9169908725</v>
      </c>
      <c r="AC23" s="168">
        <f t="shared" si="13"/>
        <v>2137846.7750972621</v>
      </c>
      <c r="AD23" s="170">
        <f t="shared" si="14"/>
        <v>27051718.037268877</v>
      </c>
      <c r="AE23" s="170">
        <f t="shared" si="15"/>
        <v>4467437.5275529362</v>
      </c>
      <c r="AF23" s="171">
        <f t="shared" si="16"/>
        <v>7126155.9169908725</v>
      </c>
      <c r="AG23" s="171">
        <f t="shared" si="17"/>
        <v>4988309.1418936104</v>
      </c>
    </row>
    <row r="24" spans="1:33" ht="15.75" x14ac:dyDescent="0.25">
      <c r="A24" s="94">
        <v>11</v>
      </c>
      <c r="B24" s="83" t="s">
        <v>13</v>
      </c>
      <c r="C24" s="84">
        <v>70821</v>
      </c>
      <c r="D24" s="85">
        <v>383</v>
      </c>
      <c r="E24" s="85">
        <v>68</v>
      </c>
      <c r="F24" s="85">
        <f t="shared" si="1"/>
        <v>315</v>
      </c>
      <c r="G24" s="85">
        <f t="shared" si="2"/>
        <v>3.291249128054366E-2</v>
      </c>
      <c r="H24" s="85">
        <f t="shared" si="3"/>
        <v>3.1362007168458779E-2</v>
      </c>
      <c r="I24" s="85">
        <f t="shared" si="19"/>
        <v>17.75456919060052</v>
      </c>
      <c r="J24" s="86"/>
      <c r="K24" s="84">
        <v>0.98199999999999998</v>
      </c>
      <c r="L24" s="84"/>
      <c r="M24" s="84">
        <v>1</v>
      </c>
      <c r="N24" s="84">
        <v>1.01</v>
      </c>
      <c r="O24" s="84"/>
      <c r="P24" s="155">
        <v>29736671.437814325</v>
      </c>
      <c r="Q24" s="156">
        <f t="shared" si="4"/>
        <v>20815670.006470025</v>
      </c>
      <c r="R24" s="156">
        <f t="shared" si="5"/>
        <v>8921001.4313443005</v>
      </c>
      <c r="S24" s="157">
        <f>$S$2*(G24+H24)/2*K24*M24*N24</f>
        <v>24882110.200603988</v>
      </c>
      <c r="T24" s="158">
        <f t="shared" si="6"/>
        <v>17417477.140422791</v>
      </c>
      <c r="U24" s="189">
        <f t="shared" si="0"/>
        <v>7464633.0601811968</v>
      </c>
      <c r="V24" s="197"/>
      <c r="W24" s="192">
        <f t="shared" si="7"/>
        <v>4854561.2372103371</v>
      </c>
      <c r="X24" s="159">
        <f t="shared" si="8"/>
        <v>3398192.8660472333</v>
      </c>
      <c r="Y24" s="159">
        <f t="shared" si="9"/>
        <v>1456368.3711631037</v>
      </c>
      <c r="Z24" s="160">
        <f t="shared" si="10"/>
        <v>8921001.4313443005</v>
      </c>
      <c r="AA24" s="161">
        <f t="shared" si="11"/>
        <v>15961108.769259688</v>
      </c>
      <c r="AB24" s="168">
        <f t="shared" si="12"/>
        <v>4854561.2372103371</v>
      </c>
      <c r="AC24" s="168">
        <f t="shared" si="13"/>
        <v>1456368.3711631037</v>
      </c>
      <c r="AD24" s="170">
        <f t="shared" si="14"/>
        <v>20815670.006470025</v>
      </c>
      <c r="AE24" s="170">
        <f t="shared" si="15"/>
        <v>4066440.1941339634</v>
      </c>
      <c r="AF24" s="171">
        <f t="shared" si="16"/>
        <v>4854561.2372103371</v>
      </c>
      <c r="AG24" s="171">
        <f t="shared" si="17"/>
        <v>3398192.8660472333</v>
      </c>
    </row>
    <row r="25" spans="1:33" ht="15.75" x14ac:dyDescent="0.25">
      <c r="A25" s="94">
        <v>12</v>
      </c>
      <c r="B25" s="83" t="s">
        <v>14</v>
      </c>
      <c r="C25" s="84">
        <v>49748</v>
      </c>
      <c r="D25" s="85">
        <v>328</v>
      </c>
      <c r="E25" s="85">
        <v>80</v>
      </c>
      <c r="F25" s="85">
        <f t="shared" si="1"/>
        <v>248</v>
      </c>
      <c r="G25" s="85">
        <f t="shared" si="2"/>
        <v>2.3119281233313367E-2</v>
      </c>
      <c r="H25" s="85">
        <f t="shared" si="3"/>
        <v>2.4691358024691357E-2</v>
      </c>
      <c r="I25" s="85">
        <f t="shared" si="19"/>
        <v>24.390243902439025</v>
      </c>
      <c r="J25" s="86"/>
      <c r="K25" s="84">
        <v>0.98099999999999998</v>
      </c>
      <c r="L25" s="84"/>
      <c r="M25" s="84">
        <v>1</v>
      </c>
      <c r="N25" s="84">
        <v>1</v>
      </c>
      <c r="O25" s="84"/>
      <c r="P25" s="155">
        <v>22269130.184132017</v>
      </c>
      <c r="Q25" s="156">
        <f t="shared" si="4"/>
        <v>15588391.128892411</v>
      </c>
      <c r="R25" s="156">
        <f t="shared" si="5"/>
        <v>6680739.0552396066</v>
      </c>
      <c r="S25" s="157">
        <f>$S$2*(G25+H25)/2*K25*M25*N25</f>
        <v>18306663.938433599</v>
      </c>
      <c r="T25" s="158">
        <f t="shared" si="6"/>
        <v>12814664.756903518</v>
      </c>
      <c r="U25" s="189">
        <f t="shared" si="0"/>
        <v>5491999.1815300807</v>
      </c>
      <c r="V25" s="197"/>
      <c r="W25" s="192">
        <f t="shared" si="7"/>
        <v>3962466.2456984185</v>
      </c>
      <c r="X25" s="159">
        <f t="shared" si="8"/>
        <v>2773726.3719888926</v>
      </c>
      <c r="Y25" s="159">
        <f t="shared" si="9"/>
        <v>1188739.8737095259</v>
      </c>
      <c r="Z25" s="160">
        <f t="shared" si="10"/>
        <v>6680739.0552396066</v>
      </c>
      <c r="AA25" s="161">
        <f t="shared" si="11"/>
        <v>11625924.883193992</v>
      </c>
      <c r="AB25" s="168">
        <f t="shared" si="12"/>
        <v>3962466.2456984185</v>
      </c>
      <c r="AC25" s="168">
        <f t="shared" si="13"/>
        <v>1188739.8737095259</v>
      </c>
      <c r="AD25" s="170">
        <f t="shared" si="14"/>
        <v>15588391.128892411</v>
      </c>
      <c r="AE25" s="170">
        <f t="shared" si="15"/>
        <v>2718272.8095411882</v>
      </c>
      <c r="AF25" s="171">
        <f t="shared" si="16"/>
        <v>3962466.2456984185</v>
      </c>
      <c r="AG25" s="171">
        <f t="shared" si="17"/>
        <v>2773726.3719888926</v>
      </c>
    </row>
    <row r="26" spans="1:33" ht="15.75" x14ac:dyDescent="0.25">
      <c r="A26" s="94">
        <v>13</v>
      </c>
      <c r="B26" s="83" t="s">
        <v>15</v>
      </c>
      <c r="C26" s="84">
        <v>182496</v>
      </c>
      <c r="D26" s="85">
        <v>854</v>
      </c>
      <c r="E26" s="85">
        <v>82</v>
      </c>
      <c r="F26" s="85">
        <f t="shared" si="1"/>
        <v>772</v>
      </c>
      <c r="G26" s="85">
        <f t="shared" si="2"/>
        <v>8.4810974269412961E-2</v>
      </c>
      <c r="H26" s="85">
        <f t="shared" si="3"/>
        <v>7.6861808044603741E-2</v>
      </c>
      <c r="I26" s="85">
        <f t="shared" si="19"/>
        <v>9.6018735362997649</v>
      </c>
      <c r="J26" s="86"/>
      <c r="K26" s="84">
        <v>0.98399999999999999</v>
      </c>
      <c r="L26" s="84"/>
      <c r="M26" s="84">
        <v>1</v>
      </c>
      <c r="N26" s="84">
        <v>1</v>
      </c>
      <c r="O26" s="84">
        <v>1.0069999999999999</v>
      </c>
      <c r="P26" s="155">
        <v>72727922.157245144</v>
      </c>
      <c r="Q26" s="156">
        <f t="shared" si="4"/>
        <v>50909545.510071598</v>
      </c>
      <c r="R26" s="156">
        <f t="shared" si="5"/>
        <v>21818376.647173546</v>
      </c>
      <c r="S26" s="157">
        <f>$S$2*(G26+H26)/2*K26*M26*N26*O26</f>
        <v>62528373.603148267</v>
      </c>
      <c r="T26" s="158">
        <f t="shared" si="6"/>
        <v>43769861.522203781</v>
      </c>
      <c r="U26" s="189">
        <f t="shared" si="0"/>
        <v>18758512.080944486</v>
      </c>
      <c r="V26" s="197"/>
      <c r="W26" s="192">
        <f t="shared" si="7"/>
        <v>10199548.554096878</v>
      </c>
      <c r="X26" s="159">
        <f t="shared" si="8"/>
        <v>7139683.9878678173</v>
      </c>
      <c r="Y26" s="159">
        <f t="shared" si="9"/>
        <v>3059864.5662290603</v>
      </c>
      <c r="Z26" s="160">
        <f t="shared" si="10"/>
        <v>21818376.647173546</v>
      </c>
      <c r="AA26" s="161">
        <f t="shared" si="11"/>
        <v>40709996.95597472</v>
      </c>
      <c r="AB26" s="168">
        <f t="shared" si="12"/>
        <v>10199548.554096878</v>
      </c>
      <c r="AC26" s="168">
        <f t="shared" si="13"/>
        <v>3059864.5662290603</v>
      </c>
      <c r="AD26" s="170">
        <f t="shared" si="14"/>
        <v>50909545.510071598</v>
      </c>
      <c r="AE26" s="170">
        <f t="shared" si="15"/>
        <v>11618828.093076669</v>
      </c>
      <c r="AF26" s="171">
        <f t="shared" si="16"/>
        <v>10199548.554096878</v>
      </c>
      <c r="AG26" s="171">
        <f t="shared" si="17"/>
        <v>7139683.9878678173</v>
      </c>
    </row>
    <row r="27" spans="1:33" ht="15.75" x14ac:dyDescent="0.25">
      <c r="A27" s="94">
        <v>14</v>
      </c>
      <c r="B27" s="83" t="s">
        <v>16</v>
      </c>
      <c r="C27" s="84">
        <v>41080</v>
      </c>
      <c r="D27" s="85">
        <v>141</v>
      </c>
      <c r="E27" s="85">
        <v>54</v>
      </c>
      <c r="F27" s="85">
        <f t="shared" si="1"/>
        <v>87</v>
      </c>
      <c r="G27" s="85">
        <f t="shared" si="2"/>
        <v>1.9091020203113956E-2</v>
      </c>
      <c r="H27" s="85">
        <f t="shared" si="3"/>
        <v>8.6618876941457583E-3</v>
      </c>
      <c r="I27" s="85">
        <f t="shared" si="19"/>
        <v>38.297872340425535</v>
      </c>
      <c r="J27" s="86"/>
      <c r="K27" s="84">
        <v>0.98099999999999998</v>
      </c>
      <c r="L27" s="84"/>
      <c r="M27" s="84">
        <v>1</v>
      </c>
      <c r="N27" s="84">
        <v>1</v>
      </c>
      <c r="O27" s="84"/>
      <c r="P27" s="155">
        <v>12306246.541801265</v>
      </c>
      <c r="Q27" s="156">
        <f t="shared" si="4"/>
        <v>8614372.5792608839</v>
      </c>
      <c r="R27" s="156">
        <f t="shared" si="5"/>
        <v>3691873.9625403807</v>
      </c>
      <c r="S27" s="157">
        <f>$S$2*(G27+H27)/2*K27*M27*N27</f>
        <v>10626571.11626824</v>
      </c>
      <c r="T27" s="158">
        <f>S27</f>
        <v>10626571.11626824</v>
      </c>
      <c r="U27" s="189"/>
      <c r="V27" s="197"/>
      <c r="W27" s="192">
        <f t="shared" si="7"/>
        <v>1679675.4255330246</v>
      </c>
      <c r="X27" s="159">
        <f t="shared" si="8"/>
        <v>-2012198.5370073561</v>
      </c>
      <c r="Y27" s="159">
        <f t="shared" si="9"/>
        <v>3691873.9625403807</v>
      </c>
      <c r="Z27" s="160">
        <f t="shared" si="10"/>
        <v>3691873.9625403807</v>
      </c>
      <c r="AA27" s="161">
        <f t="shared" si="11"/>
        <v>6934697.1537278593</v>
      </c>
      <c r="AB27" s="168">
        <f t="shared" si="12"/>
        <v>1679675.4255330246</v>
      </c>
      <c r="AC27" s="168">
        <f t="shared" si="13"/>
        <v>3691873.9625403807</v>
      </c>
      <c r="AD27" s="170">
        <f t="shared" si="14"/>
        <v>8614372.5792608839</v>
      </c>
      <c r="AE27" s="170">
        <f t="shared" si="15"/>
        <v>2012198.5370073561</v>
      </c>
      <c r="AF27" s="171">
        <f t="shared" si="16"/>
        <v>1679675.4255330246</v>
      </c>
      <c r="AG27" s="171">
        <f t="shared" si="17"/>
        <v>-2012198.5370073561</v>
      </c>
    </row>
    <row r="28" spans="1:33" ht="15.75" x14ac:dyDescent="0.25">
      <c r="A28" s="94">
        <v>15</v>
      </c>
      <c r="B28" s="83" t="s">
        <v>17</v>
      </c>
      <c r="C28" s="84">
        <v>46030</v>
      </c>
      <c r="D28" s="85">
        <v>254</v>
      </c>
      <c r="E28" s="85">
        <v>35</v>
      </c>
      <c r="F28" s="85">
        <f t="shared" si="1"/>
        <v>219</v>
      </c>
      <c r="G28" s="85">
        <f t="shared" si="2"/>
        <v>2.139142307568976E-2</v>
      </c>
      <c r="H28" s="85">
        <f t="shared" si="3"/>
        <v>2.1804062126642772E-2</v>
      </c>
      <c r="I28" s="85">
        <f t="shared" si="19"/>
        <v>13.779527559055119</v>
      </c>
      <c r="J28" s="86"/>
      <c r="K28" s="84">
        <v>0.98299999999999998</v>
      </c>
      <c r="L28" s="84"/>
      <c r="M28" s="84">
        <v>1</v>
      </c>
      <c r="N28" s="84">
        <v>1</v>
      </c>
      <c r="O28" s="84"/>
      <c r="P28" s="155">
        <v>19447891.325094208</v>
      </c>
      <c r="Q28" s="156">
        <f t="shared" si="4"/>
        <v>13613523.927565945</v>
      </c>
      <c r="R28" s="156">
        <f t="shared" si="5"/>
        <v>5834367.3975282628</v>
      </c>
      <c r="S28" s="157">
        <f>$S$2*(G28+H28)/2*K28*M28*N28</f>
        <v>16573244.053741299</v>
      </c>
      <c r="T28" s="158">
        <f t="shared" si="6"/>
        <v>11601270.837618908</v>
      </c>
      <c r="U28" s="189">
        <f t="shared" si="0"/>
        <v>4971973.2161223907</v>
      </c>
      <c r="V28" s="197"/>
      <c r="W28" s="192">
        <f t="shared" si="7"/>
        <v>2874647.2713529095</v>
      </c>
      <c r="X28" s="159">
        <f t="shared" si="8"/>
        <v>2012253.0899470374</v>
      </c>
      <c r="Y28" s="159">
        <f t="shared" si="9"/>
        <v>862394.18140587211</v>
      </c>
      <c r="Z28" s="160">
        <f t="shared" si="10"/>
        <v>5834367.3975282628</v>
      </c>
      <c r="AA28" s="161">
        <f t="shared" si="11"/>
        <v>10738876.656213036</v>
      </c>
      <c r="AB28" s="168">
        <f t="shared" si="12"/>
        <v>2874647.2713529095</v>
      </c>
      <c r="AC28" s="168">
        <f t="shared" si="13"/>
        <v>862394.18140587211</v>
      </c>
      <c r="AD28" s="170">
        <f t="shared" si="14"/>
        <v>13613523.927565945</v>
      </c>
      <c r="AE28" s="170">
        <f t="shared" si="15"/>
        <v>2959720.1261753533</v>
      </c>
      <c r="AF28" s="171">
        <f t="shared" si="16"/>
        <v>2874647.2713529095</v>
      </c>
      <c r="AG28" s="171">
        <f t="shared" si="17"/>
        <v>2012253.0899470374</v>
      </c>
    </row>
    <row r="29" spans="1:33" ht="15.75" x14ac:dyDescent="0.25">
      <c r="A29" s="94">
        <v>16</v>
      </c>
      <c r="B29" s="83" t="s">
        <v>18</v>
      </c>
      <c r="C29" s="84">
        <v>5247</v>
      </c>
      <c r="D29" s="85">
        <v>23</v>
      </c>
      <c r="E29" s="85">
        <v>6</v>
      </c>
      <c r="F29" s="85">
        <f t="shared" si="1"/>
        <v>17</v>
      </c>
      <c r="G29" s="85">
        <f t="shared" si="2"/>
        <v>2.4384270449303537E-3</v>
      </c>
      <c r="H29" s="85">
        <f t="shared" si="3"/>
        <v>1.6925527678215851E-3</v>
      </c>
      <c r="I29" s="85"/>
      <c r="J29" s="84">
        <v>1.8373451009999999</v>
      </c>
      <c r="K29" s="84"/>
      <c r="L29" s="84"/>
      <c r="M29" s="84">
        <v>1</v>
      </c>
      <c r="N29" s="84">
        <v>1</v>
      </c>
      <c r="O29" s="84"/>
      <c r="P29" s="155">
        <v>3529670.7536528963</v>
      </c>
      <c r="Q29" s="156">
        <f t="shared" si="4"/>
        <v>2470769.5275570271</v>
      </c>
      <c r="R29" s="156">
        <f t="shared" si="5"/>
        <v>1058901.2260958692</v>
      </c>
      <c r="S29" s="157">
        <f>$S$2*(G29+H29)/2*J29*M29*N29</f>
        <v>2962507.5076252497</v>
      </c>
      <c r="T29" s="158">
        <f t="shared" si="6"/>
        <v>2073755.2553376746</v>
      </c>
      <c r="U29" s="189">
        <f t="shared" si="0"/>
        <v>888752.25228757504</v>
      </c>
      <c r="V29" s="197"/>
      <c r="W29" s="192">
        <f t="shared" si="7"/>
        <v>567163.24602764659</v>
      </c>
      <c r="X29" s="159">
        <f t="shared" si="8"/>
        <v>397014.27221935242</v>
      </c>
      <c r="Y29" s="159">
        <f t="shared" si="9"/>
        <v>170148.97380829416</v>
      </c>
      <c r="Z29" s="160">
        <f t="shared" si="10"/>
        <v>1058901.2260958692</v>
      </c>
      <c r="AA29" s="161">
        <f t="shared" si="11"/>
        <v>1903606.2815293805</v>
      </c>
      <c r="AB29" s="168">
        <f t="shared" si="12"/>
        <v>567163.24602764659</v>
      </c>
      <c r="AC29" s="168">
        <f t="shared" si="13"/>
        <v>170148.97380829416</v>
      </c>
      <c r="AD29" s="170">
        <f t="shared" si="14"/>
        <v>2470769.5275570271</v>
      </c>
      <c r="AE29" s="170">
        <f t="shared" si="15"/>
        <v>491737.98006822262</v>
      </c>
      <c r="AF29" s="171">
        <f t="shared" si="16"/>
        <v>567163.24602764659</v>
      </c>
      <c r="AG29" s="171">
        <f t="shared" si="17"/>
        <v>397014.27221935242</v>
      </c>
    </row>
    <row r="30" spans="1:33" ht="15.75" x14ac:dyDescent="0.25">
      <c r="A30" s="94">
        <v>17</v>
      </c>
      <c r="B30" s="93" t="s">
        <v>19</v>
      </c>
      <c r="C30" s="84">
        <v>10095</v>
      </c>
      <c r="D30" s="85">
        <v>49</v>
      </c>
      <c r="E30" s="85">
        <v>9</v>
      </c>
      <c r="F30" s="85">
        <f t="shared" si="1"/>
        <v>40</v>
      </c>
      <c r="G30" s="85">
        <f t="shared" si="2"/>
        <v>4.6914276764955061E-3</v>
      </c>
      <c r="H30" s="85">
        <f t="shared" si="3"/>
        <v>3.9824771007566703E-3</v>
      </c>
      <c r="I30" s="85"/>
      <c r="J30" s="84">
        <v>1.22</v>
      </c>
      <c r="K30" s="84"/>
      <c r="L30" s="84"/>
      <c r="M30" s="84">
        <v>1</v>
      </c>
      <c r="N30" s="85">
        <v>1</v>
      </c>
      <c r="O30" s="85"/>
      <c r="P30" s="155">
        <v>4816108.9061347758</v>
      </c>
      <c r="Q30" s="156">
        <f t="shared" si="4"/>
        <v>3371276.2342943428</v>
      </c>
      <c r="R30" s="156">
        <f t="shared" si="5"/>
        <v>1444832.671840433</v>
      </c>
      <c r="S30" s="157">
        <f>$S$2*(G30+H30)/2*J30*M30*N30</f>
        <v>4130381.1688587721</v>
      </c>
      <c r="T30" s="158">
        <f t="shared" si="6"/>
        <v>2891266.8182011405</v>
      </c>
      <c r="U30" s="189">
        <f t="shared" si="0"/>
        <v>1239114.3506576316</v>
      </c>
      <c r="V30" s="197"/>
      <c r="W30" s="192">
        <f t="shared" si="7"/>
        <v>685727.7372760037</v>
      </c>
      <c r="X30" s="159">
        <f t="shared" si="8"/>
        <v>480009.41609320231</v>
      </c>
      <c r="Y30" s="159">
        <f t="shared" si="9"/>
        <v>205718.32118280139</v>
      </c>
      <c r="Z30" s="160">
        <f t="shared" si="10"/>
        <v>1444832.671840433</v>
      </c>
      <c r="AA30" s="161">
        <f t="shared" si="11"/>
        <v>2685548.4970183391</v>
      </c>
      <c r="AB30" s="168">
        <f t="shared" si="12"/>
        <v>685727.7372760037</v>
      </c>
      <c r="AC30" s="168">
        <f t="shared" si="13"/>
        <v>205718.32118280139</v>
      </c>
      <c r="AD30" s="170">
        <f t="shared" si="14"/>
        <v>3371276.2342943428</v>
      </c>
      <c r="AE30" s="170">
        <f t="shared" si="15"/>
        <v>759104.93456442934</v>
      </c>
      <c r="AF30" s="171">
        <f t="shared" si="16"/>
        <v>685727.7372760037</v>
      </c>
      <c r="AG30" s="171">
        <f t="shared" si="17"/>
        <v>480009.41609320231</v>
      </c>
    </row>
    <row r="31" spans="1:33" ht="15.75" x14ac:dyDescent="0.25">
      <c r="A31" s="94">
        <v>18</v>
      </c>
      <c r="B31" s="95" t="s">
        <v>235</v>
      </c>
      <c r="C31" s="96">
        <v>20809</v>
      </c>
      <c r="D31" s="85">
        <v>191</v>
      </c>
      <c r="E31" s="85">
        <v>14</v>
      </c>
      <c r="F31" s="85">
        <f t="shared" si="1"/>
        <v>177</v>
      </c>
      <c r="G31" s="85">
        <f t="shared" si="2"/>
        <v>9.6705218940262485E-3</v>
      </c>
      <c r="H31" s="85">
        <f t="shared" si="3"/>
        <v>1.7622461170848269E-2</v>
      </c>
      <c r="I31" s="85">
        <f t="shared" si="19"/>
        <v>7.3298429319371721</v>
      </c>
      <c r="J31" s="86"/>
      <c r="K31" s="85">
        <v>0.98399999999999999</v>
      </c>
      <c r="L31" s="85"/>
      <c r="M31" s="85">
        <v>1</v>
      </c>
      <c r="N31" s="85">
        <v>1</v>
      </c>
      <c r="O31" s="85"/>
      <c r="P31" s="155">
        <v>12448293.305003803</v>
      </c>
      <c r="Q31" s="156">
        <f t="shared" si="4"/>
        <v>8713805.3135026619</v>
      </c>
      <c r="R31" s="156">
        <f t="shared" si="5"/>
        <v>3734487.9915011413</v>
      </c>
      <c r="S31" s="157">
        <f>$S$2*(G31+H31)/2*K31*M31*N31</f>
        <v>10482424.797123717</v>
      </c>
      <c r="T31" s="158">
        <f t="shared" si="6"/>
        <v>7337697.3579866011</v>
      </c>
      <c r="U31" s="189">
        <f t="shared" si="0"/>
        <v>3144727.4391371161</v>
      </c>
      <c r="V31" s="197"/>
      <c r="W31" s="192">
        <f t="shared" si="7"/>
        <v>1965868.5078800861</v>
      </c>
      <c r="X31" s="159">
        <f t="shared" si="8"/>
        <v>1376107.9555160608</v>
      </c>
      <c r="Y31" s="159">
        <f t="shared" si="9"/>
        <v>589760.55236402526</v>
      </c>
      <c r="Z31" s="160">
        <f t="shared" si="10"/>
        <v>3734487.9915011413</v>
      </c>
      <c r="AA31" s="161">
        <f t="shared" si="11"/>
        <v>6747936.8056225758</v>
      </c>
      <c r="AB31" s="168">
        <f t="shared" si="12"/>
        <v>1965868.5078800861</v>
      </c>
      <c r="AC31" s="168">
        <f t="shared" si="13"/>
        <v>589760.55236402526</v>
      </c>
      <c r="AD31" s="170">
        <f t="shared" si="14"/>
        <v>8713805.3135026619</v>
      </c>
      <c r="AE31" s="170">
        <f t="shared" si="15"/>
        <v>1768619.4836210553</v>
      </c>
      <c r="AF31" s="171">
        <f t="shared" si="16"/>
        <v>1965868.5078800861</v>
      </c>
      <c r="AG31" s="171">
        <f t="shared" si="17"/>
        <v>1376107.9555160608</v>
      </c>
    </row>
    <row r="32" spans="1:33" ht="23.25" customHeight="1" x14ac:dyDescent="0.25">
      <c r="A32" s="94">
        <v>19</v>
      </c>
      <c r="B32" s="95" t="s">
        <v>285</v>
      </c>
      <c r="C32" s="97">
        <v>13150</v>
      </c>
      <c r="D32" s="97">
        <v>66</v>
      </c>
      <c r="E32" s="97">
        <v>12</v>
      </c>
      <c r="F32" s="85">
        <f t="shared" si="1"/>
        <v>54</v>
      </c>
      <c r="G32" s="85">
        <f t="shared" si="2"/>
        <v>6.1111712675498663E-3</v>
      </c>
      <c r="H32" s="85">
        <f t="shared" si="3"/>
        <v>5.3763440860215058E-3</v>
      </c>
      <c r="I32" s="85"/>
      <c r="J32" s="84">
        <v>1.153667</v>
      </c>
      <c r="K32" s="84"/>
      <c r="L32" s="84">
        <v>0.74900005000000003</v>
      </c>
      <c r="M32" s="84">
        <v>1</v>
      </c>
      <c r="N32" s="85">
        <v>1</v>
      </c>
      <c r="O32" s="85"/>
      <c r="P32" s="155">
        <v>6365948.9309515897</v>
      </c>
      <c r="Q32" s="156">
        <f t="shared" si="4"/>
        <v>4456164.2516661128</v>
      </c>
      <c r="R32" s="156">
        <f t="shared" si="5"/>
        <v>1909784.6792854769</v>
      </c>
      <c r="S32" s="157">
        <f>$S$2*(G32+H32)/2*J32*M32*N32*L32</f>
        <v>3874396.5812260457</v>
      </c>
      <c r="T32" s="158"/>
      <c r="U32" s="189">
        <f t="shared" si="0"/>
        <v>3874396.5812260457</v>
      </c>
      <c r="V32" s="197"/>
      <c r="W32" s="192">
        <f t="shared" si="7"/>
        <v>2491552.349725544</v>
      </c>
      <c r="X32" s="159">
        <f t="shared" si="8"/>
        <v>4456164.2516661128</v>
      </c>
      <c r="Y32" s="159">
        <f t="shared" si="9"/>
        <v>-1964611.9019405688</v>
      </c>
      <c r="Z32" s="160">
        <f t="shared" si="10"/>
        <v>1909784.6792854769</v>
      </c>
      <c r="AA32" s="161">
        <f t="shared" si="11"/>
        <v>1964611.9019405688</v>
      </c>
      <c r="AB32" s="168">
        <f t="shared" si="12"/>
        <v>2491552.349725544</v>
      </c>
      <c r="AC32" s="168">
        <f t="shared" si="13"/>
        <v>-1964611.9019405688</v>
      </c>
      <c r="AD32" s="170">
        <f t="shared" si="14"/>
        <v>4456164.2516661128</v>
      </c>
      <c r="AE32" s="170">
        <f t="shared" si="15"/>
        <v>-581767.67044006707</v>
      </c>
      <c r="AF32" s="171">
        <f t="shared" si="16"/>
        <v>2491552.349725544</v>
      </c>
      <c r="AG32" s="171">
        <f t="shared" si="17"/>
        <v>4456164.2516661128</v>
      </c>
    </row>
    <row r="33" spans="1:33" ht="15.75" x14ac:dyDescent="0.25">
      <c r="A33" s="94">
        <v>20</v>
      </c>
      <c r="B33" s="95" t="s">
        <v>236</v>
      </c>
      <c r="C33" s="97">
        <v>14869</v>
      </c>
      <c r="D33" s="85">
        <v>92</v>
      </c>
      <c r="E33" s="85">
        <v>14</v>
      </c>
      <c r="F33" s="85">
        <f t="shared" si="1"/>
        <v>78</v>
      </c>
      <c r="G33" s="85">
        <f t="shared" si="2"/>
        <v>6.9100384469352825E-3</v>
      </c>
      <c r="H33" s="85">
        <f t="shared" si="3"/>
        <v>7.7658303464755076E-3</v>
      </c>
      <c r="I33" s="85"/>
      <c r="J33" s="84">
        <v>1.153667</v>
      </c>
      <c r="K33" s="84"/>
      <c r="L33" s="84"/>
      <c r="M33" s="84">
        <v>1</v>
      </c>
      <c r="N33" s="85">
        <v>1</v>
      </c>
      <c r="O33" s="85"/>
      <c r="P33" s="155">
        <v>7797267.5290198373</v>
      </c>
      <c r="Q33" s="156">
        <f t="shared" si="4"/>
        <v>5458087.270313886</v>
      </c>
      <c r="R33" s="156">
        <f t="shared" si="5"/>
        <v>2339180.2587059513</v>
      </c>
      <c r="S33" s="157">
        <f>$S$2*(G33+H33)/2*J33*M33*N33</f>
        <v>6608455.0703542084</v>
      </c>
      <c r="T33" s="158">
        <f t="shared" si="6"/>
        <v>4625918.5492479457</v>
      </c>
      <c r="U33" s="189">
        <f t="shared" si="0"/>
        <v>1982536.5211062627</v>
      </c>
      <c r="V33" s="197"/>
      <c r="W33" s="192">
        <f t="shared" si="7"/>
        <v>1188812.4586656289</v>
      </c>
      <c r="X33" s="159">
        <f t="shared" si="8"/>
        <v>832168.72106594034</v>
      </c>
      <c r="Y33" s="159">
        <f t="shared" si="9"/>
        <v>356643.73759968858</v>
      </c>
      <c r="Z33" s="160">
        <f t="shared" si="10"/>
        <v>2339180.2587059513</v>
      </c>
      <c r="AA33" s="161">
        <f t="shared" si="11"/>
        <v>4269274.8116482571</v>
      </c>
      <c r="AB33" s="168">
        <f t="shared" si="12"/>
        <v>1188812.4586656289</v>
      </c>
      <c r="AC33" s="168">
        <f t="shared" si="13"/>
        <v>356643.73759968858</v>
      </c>
      <c r="AD33" s="170">
        <f t="shared" si="14"/>
        <v>5458087.270313886</v>
      </c>
      <c r="AE33" s="170">
        <f t="shared" si="15"/>
        <v>1150367.8000403224</v>
      </c>
      <c r="AF33" s="171">
        <f t="shared" si="16"/>
        <v>1188812.4586656289</v>
      </c>
      <c r="AG33" s="171">
        <f t="shared" si="17"/>
        <v>832168.72106594034</v>
      </c>
    </row>
    <row r="34" spans="1:33" ht="15.75" x14ac:dyDescent="0.25">
      <c r="A34" s="94">
        <v>21</v>
      </c>
      <c r="B34" s="98" t="s">
        <v>237</v>
      </c>
      <c r="C34" s="97">
        <v>15653</v>
      </c>
      <c r="D34" s="85">
        <v>83</v>
      </c>
      <c r="E34" s="85">
        <v>5</v>
      </c>
      <c r="F34" s="85">
        <f t="shared" si="1"/>
        <v>78</v>
      </c>
      <c r="G34" s="85">
        <f t="shared" si="2"/>
        <v>7.2743850837230463E-3</v>
      </c>
      <c r="H34" s="85">
        <f t="shared" si="3"/>
        <v>7.7658303464755076E-3</v>
      </c>
      <c r="I34" s="85"/>
      <c r="J34" s="84">
        <v>1.1299999999999999</v>
      </c>
      <c r="K34" s="84"/>
      <c r="L34" s="84"/>
      <c r="M34" s="84">
        <v>1</v>
      </c>
      <c r="N34" s="85">
        <v>1</v>
      </c>
      <c r="O34" s="85"/>
      <c r="P34" s="155">
        <v>7286134.5004843799</v>
      </c>
      <c r="Q34" s="156">
        <f t="shared" si="4"/>
        <v>5100294.1503390661</v>
      </c>
      <c r="R34" s="156">
        <f t="shared" si="5"/>
        <v>2185840.3501453139</v>
      </c>
      <c r="S34" s="157">
        <f>$S$2*(G34+H34)/2*J34*M34*N34</f>
        <v>6633582.759094066</v>
      </c>
      <c r="T34" s="158">
        <f t="shared" si="6"/>
        <v>4643507.9313658457</v>
      </c>
      <c r="U34" s="189">
        <f t="shared" si="0"/>
        <v>1990074.8277282203</v>
      </c>
      <c r="V34" s="197"/>
      <c r="W34" s="192">
        <f t="shared" si="7"/>
        <v>652551.74139031395</v>
      </c>
      <c r="X34" s="159">
        <f t="shared" si="8"/>
        <v>456786.21897322033</v>
      </c>
      <c r="Y34" s="159">
        <f t="shared" si="9"/>
        <v>195765.52241709363</v>
      </c>
      <c r="Z34" s="160">
        <f t="shared" si="10"/>
        <v>2185840.3501453139</v>
      </c>
      <c r="AA34" s="161">
        <f t="shared" si="11"/>
        <v>4447742.4089487521</v>
      </c>
      <c r="AB34" s="168">
        <f t="shared" si="12"/>
        <v>652551.74139031395</v>
      </c>
      <c r="AC34" s="168">
        <f t="shared" si="13"/>
        <v>195765.52241709363</v>
      </c>
      <c r="AD34" s="170">
        <f t="shared" si="14"/>
        <v>5100294.1503390661</v>
      </c>
      <c r="AE34" s="170">
        <f t="shared" si="15"/>
        <v>1533288.6087549999</v>
      </c>
      <c r="AF34" s="171">
        <f t="shared" si="16"/>
        <v>652551.74139031395</v>
      </c>
      <c r="AG34" s="171">
        <f t="shared" si="17"/>
        <v>456786.21897322033</v>
      </c>
    </row>
    <row r="35" spans="1:33" ht="15.75" x14ac:dyDescent="0.25">
      <c r="A35" s="94">
        <v>22</v>
      </c>
      <c r="B35" s="95" t="s">
        <v>238</v>
      </c>
      <c r="C35" s="97">
        <v>13095</v>
      </c>
      <c r="D35" s="85">
        <v>60</v>
      </c>
      <c r="E35" s="85">
        <v>38</v>
      </c>
      <c r="F35" s="85">
        <f t="shared" si="1"/>
        <v>22</v>
      </c>
      <c r="G35" s="85">
        <f t="shared" si="2"/>
        <v>6.0856112356323577E-3</v>
      </c>
      <c r="H35" s="85">
        <f t="shared" si="3"/>
        <v>2.1903624054161689E-3</v>
      </c>
      <c r="I35" s="85"/>
      <c r="J35" s="84">
        <v>1.1536713160000001</v>
      </c>
      <c r="K35" s="84"/>
      <c r="L35" s="84">
        <v>1.3484007</v>
      </c>
      <c r="M35" s="84">
        <v>1</v>
      </c>
      <c r="N35" s="85">
        <v>1</v>
      </c>
      <c r="O35" s="85"/>
      <c r="P35" s="155">
        <v>7020509.9163649278</v>
      </c>
      <c r="Q35" s="156">
        <f t="shared" si="4"/>
        <v>4914356.941455449</v>
      </c>
      <c r="R35" s="156">
        <f t="shared" si="5"/>
        <v>2106152.9749094788</v>
      </c>
      <c r="S35" s="157">
        <f>$S$2*(G35+H35)/2*J35*M35*L35</f>
        <v>5024997.0842588991</v>
      </c>
      <c r="T35" s="158">
        <f>S35</f>
        <v>5024997.0842588991</v>
      </c>
      <c r="U35" s="189"/>
      <c r="V35" s="197"/>
      <c r="W35" s="192">
        <f t="shared" si="7"/>
        <v>1995512.8321060287</v>
      </c>
      <c r="X35" s="159">
        <f t="shared" si="8"/>
        <v>-110640.14280345012</v>
      </c>
      <c r="Y35" s="159">
        <f t="shared" si="9"/>
        <v>2106152.9749094788</v>
      </c>
      <c r="Z35" s="160">
        <f t="shared" si="10"/>
        <v>2106152.9749094788</v>
      </c>
      <c r="AA35" s="161">
        <f t="shared" si="11"/>
        <v>2918844.1093494203</v>
      </c>
      <c r="AB35" s="168">
        <f t="shared" si="12"/>
        <v>1995512.8321060287</v>
      </c>
      <c r="AC35" s="168">
        <f t="shared" si="13"/>
        <v>2106152.9749094788</v>
      </c>
      <c r="AD35" s="170">
        <f t="shared" si="14"/>
        <v>4914356.941455449</v>
      </c>
      <c r="AE35" s="170">
        <f t="shared" si="15"/>
        <v>110640.14280345012</v>
      </c>
      <c r="AF35" s="171">
        <f t="shared" si="16"/>
        <v>1995512.8321060287</v>
      </c>
      <c r="AG35" s="171">
        <f t="shared" si="17"/>
        <v>-110640.14280345012</v>
      </c>
    </row>
    <row r="36" spans="1:33" ht="32.25" customHeight="1" x14ac:dyDescent="0.25">
      <c r="A36" s="94">
        <v>23</v>
      </c>
      <c r="B36" s="95" t="s">
        <v>239</v>
      </c>
      <c r="C36" s="97">
        <v>10199</v>
      </c>
      <c r="D36" s="85">
        <v>113</v>
      </c>
      <c r="E36" s="85">
        <v>13</v>
      </c>
      <c r="F36" s="85">
        <f t="shared" si="1"/>
        <v>100</v>
      </c>
      <c r="G36" s="85">
        <f t="shared" si="2"/>
        <v>4.7397593732122498E-3</v>
      </c>
      <c r="H36" s="85">
        <f t="shared" si="3"/>
        <v>9.9561927518916765E-3</v>
      </c>
      <c r="I36" s="85"/>
      <c r="J36" s="84">
        <v>1.1599999999999999</v>
      </c>
      <c r="K36" s="84"/>
      <c r="L36" s="84"/>
      <c r="M36" s="84">
        <v>1</v>
      </c>
      <c r="N36" s="85">
        <v>1</v>
      </c>
      <c r="O36" s="85"/>
      <c r="P36" s="155">
        <v>7976078.0187568879</v>
      </c>
      <c r="Q36" s="156">
        <f t="shared" si="4"/>
        <v>5583254.6131298216</v>
      </c>
      <c r="R36" s="156">
        <f t="shared" si="5"/>
        <v>2392823.4056270663</v>
      </c>
      <c r="S36" s="157">
        <f>$S$2*(G36+H36)/2*J36*M36*N36</f>
        <v>6653824.9157115724</v>
      </c>
      <c r="T36" s="158">
        <f t="shared" si="6"/>
        <v>4657677.4409981007</v>
      </c>
      <c r="U36" s="189">
        <f t="shared" si="0"/>
        <v>1996147.4747134717</v>
      </c>
      <c r="V36" s="197"/>
      <c r="W36" s="192">
        <f t="shared" si="7"/>
        <v>1322253.1030453155</v>
      </c>
      <c r="X36" s="159">
        <f t="shared" si="8"/>
        <v>925577.17213172093</v>
      </c>
      <c r="Y36" s="159">
        <f t="shared" si="9"/>
        <v>396675.93091359455</v>
      </c>
      <c r="Z36" s="160">
        <f t="shared" si="10"/>
        <v>2392823.4056270663</v>
      </c>
      <c r="AA36" s="161">
        <f t="shared" si="11"/>
        <v>4261001.5100845061</v>
      </c>
      <c r="AB36" s="168">
        <f t="shared" si="12"/>
        <v>1322253.1030453155</v>
      </c>
      <c r="AC36" s="168">
        <f t="shared" si="13"/>
        <v>396675.93091359455</v>
      </c>
      <c r="AD36" s="170">
        <f t="shared" si="14"/>
        <v>5583254.6131298216</v>
      </c>
      <c r="AE36" s="170">
        <f t="shared" si="15"/>
        <v>1070570.3025817508</v>
      </c>
      <c r="AF36" s="171">
        <f t="shared" si="16"/>
        <v>1322253.1030453155</v>
      </c>
      <c r="AG36" s="171">
        <f t="shared" si="17"/>
        <v>925577.17213172093</v>
      </c>
    </row>
    <row r="37" spans="1:33" ht="15.75" x14ac:dyDescent="0.25">
      <c r="A37" s="94">
        <v>24</v>
      </c>
      <c r="B37" s="95" t="s">
        <v>240</v>
      </c>
      <c r="C37" s="97">
        <v>20084</v>
      </c>
      <c r="D37" s="85">
        <v>129</v>
      </c>
      <c r="E37" s="85">
        <v>9</v>
      </c>
      <c r="F37" s="85">
        <f t="shared" si="1"/>
        <v>120</v>
      </c>
      <c r="G37" s="85">
        <f t="shared" si="2"/>
        <v>9.3335942005681755E-3</v>
      </c>
      <c r="H37" s="85">
        <f t="shared" si="3"/>
        <v>1.1947431302270013E-2</v>
      </c>
      <c r="I37" s="85">
        <f t="shared" si="19"/>
        <v>6.9767441860465116</v>
      </c>
      <c r="J37" s="86"/>
      <c r="K37" s="85">
        <v>0.98399999999999999</v>
      </c>
      <c r="L37" s="85"/>
      <c r="M37" s="85">
        <v>1</v>
      </c>
      <c r="N37" s="84">
        <v>1.0049999999999999</v>
      </c>
      <c r="O37" s="84"/>
      <c r="P37" s="155">
        <v>10093956.754462471</v>
      </c>
      <c r="Q37" s="156">
        <f t="shared" si="4"/>
        <v>7065769.7281237291</v>
      </c>
      <c r="R37" s="156">
        <f t="shared" si="5"/>
        <v>3028187.0263387421</v>
      </c>
      <c r="S37" s="157">
        <f>$S$2*(G37+H37)/2*K37*M37*N37</f>
        <v>8214277.3713474926</v>
      </c>
      <c r="T37" s="158">
        <f>S37</f>
        <v>8214277.3713474926</v>
      </c>
      <c r="U37" s="189"/>
      <c r="V37" s="197"/>
      <c r="W37" s="192">
        <f t="shared" si="7"/>
        <v>1879679.3831149787</v>
      </c>
      <c r="X37" s="159">
        <f t="shared" si="8"/>
        <v>-1148507.6432237634</v>
      </c>
      <c r="Y37" s="159">
        <f t="shared" si="9"/>
        <v>3028187.0263387421</v>
      </c>
      <c r="Z37" s="160">
        <f t="shared" si="10"/>
        <v>3028187.0263387421</v>
      </c>
      <c r="AA37" s="161">
        <f t="shared" si="11"/>
        <v>5186090.3450087504</v>
      </c>
      <c r="AB37" s="168">
        <f t="shared" si="12"/>
        <v>1879679.3831149787</v>
      </c>
      <c r="AC37" s="168">
        <f t="shared" si="13"/>
        <v>3028187.0263387421</v>
      </c>
      <c r="AD37" s="170">
        <f t="shared" si="14"/>
        <v>7065769.7281237291</v>
      </c>
      <c r="AE37" s="170">
        <f t="shared" si="15"/>
        <v>1148507.6432237634</v>
      </c>
      <c r="AF37" s="171">
        <f t="shared" si="16"/>
        <v>1879679.3831149787</v>
      </c>
      <c r="AG37" s="171">
        <f t="shared" si="17"/>
        <v>-1148507.6432237634</v>
      </c>
    </row>
    <row r="38" spans="1:33" ht="15.75" x14ac:dyDescent="0.25">
      <c r="A38" s="94">
        <v>25</v>
      </c>
      <c r="B38" s="95" t="s">
        <v>241</v>
      </c>
      <c r="C38" s="97">
        <v>15333</v>
      </c>
      <c r="D38" s="85">
        <v>137</v>
      </c>
      <c r="E38" s="85">
        <v>19</v>
      </c>
      <c r="F38" s="85">
        <f t="shared" si="1"/>
        <v>118</v>
      </c>
      <c r="G38" s="85">
        <f t="shared" si="2"/>
        <v>7.1256721707484488E-3</v>
      </c>
      <c r="H38" s="85">
        <f t="shared" si="3"/>
        <v>1.1748307447232178E-2</v>
      </c>
      <c r="I38" s="85"/>
      <c r="J38" s="84">
        <v>1.1299999999999999</v>
      </c>
      <c r="K38" s="84"/>
      <c r="L38" s="84"/>
      <c r="M38" s="84">
        <v>1</v>
      </c>
      <c r="N38" s="85">
        <v>1</v>
      </c>
      <c r="O38" s="85"/>
      <c r="P38" s="155">
        <v>10057162.208302267</v>
      </c>
      <c r="Q38" s="156">
        <f t="shared" si="4"/>
        <v>7040013.5458115861</v>
      </c>
      <c r="R38" s="156">
        <f t="shared" si="5"/>
        <v>3017148.6624906808</v>
      </c>
      <c r="S38" s="157">
        <f>$S$2*(G38+H38)/2*J38*M38*N38</f>
        <v>8324488.8592447657</v>
      </c>
      <c r="T38" s="158">
        <f t="shared" si="6"/>
        <v>5827142.2014713353</v>
      </c>
      <c r="U38" s="189">
        <f t="shared" si="0"/>
        <v>2497346.6577734305</v>
      </c>
      <c r="V38" s="197"/>
      <c r="W38" s="192">
        <f t="shared" si="7"/>
        <v>1732673.3490575012</v>
      </c>
      <c r="X38" s="159">
        <f t="shared" si="8"/>
        <v>1212871.3443402508</v>
      </c>
      <c r="Y38" s="159">
        <f t="shared" si="9"/>
        <v>519802.00471725035</v>
      </c>
      <c r="Z38" s="160">
        <f t="shared" si="10"/>
        <v>3017148.6624906808</v>
      </c>
      <c r="AA38" s="161">
        <f t="shared" si="11"/>
        <v>5307340.1967540849</v>
      </c>
      <c r="AB38" s="168">
        <f t="shared" si="12"/>
        <v>1732673.3490575012</v>
      </c>
      <c r="AC38" s="168">
        <f t="shared" si="13"/>
        <v>519802.00471725035</v>
      </c>
      <c r="AD38" s="170">
        <f t="shared" si="14"/>
        <v>7040013.5458115861</v>
      </c>
      <c r="AE38" s="170">
        <f t="shared" si="15"/>
        <v>1284475.3134331796</v>
      </c>
      <c r="AF38" s="171">
        <f t="shared" si="16"/>
        <v>1732673.3490575012</v>
      </c>
      <c r="AG38" s="171">
        <f t="shared" si="17"/>
        <v>1212871.3443402508</v>
      </c>
    </row>
    <row r="39" spans="1:33" ht="15.75" x14ac:dyDescent="0.25">
      <c r="A39" s="94">
        <v>26</v>
      </c>
      <c r="B39" s="95" t="s">
        <v>242</v>
      </c>
      <c r="C39" s="97">
        <v>11948</v>
      </c>
      <c r="D39" s="85">
        <v>85</v>
      </c>
      <c r="E39" s="85">
        <v>11</v>
      </c>
      <c r="F39" s="85">
        <f t="shared" si="1"/>
        <v>74</v>
      </c>
      <c r="G39" s="85">
        <f t="shared" si="2"/>
        <v>5.5525683881890346E-3</v>
      </c>
      <c r="H39" s="85">
        <f t="shared" si="3"/>
        <v>7.3675826363998409E-3</v>
      </c>
      <c r="I39" s="85"/>
      <c r="J39" s="84">
        <v>1.159999</v>
      </c>
      <c r="K39" s="84"/>
      <c r="L39" s="84"/>
      <c r="M39" s="84">
        <v>1</v>
      </c>
      <c r="N39" s="85">
        <v>1</v>
      </c>
      <c r="O39" s="85"/>
      <c r="P39" s="155">
        <v>6761181.4168907292</v>
      </c>
      <c r="Q39" s="156">
        <f t="shared" si="4"/>
        <v>4732826.9918235103</v>
      </c>
      <c r="R39" s="156">
        <f t="shared" si="5"/>
        <v>2028354.425067219</v>
      </c>
      <c r="S39" s="157">
        <f>$S$2*(G39+H39)/2*J39*M39*N39</f>
        <v>5849797.8191289604</v>
      </c>
      <c r="T39" s="158">
        <f t="shared" si="6"/>
        <v>4094858.4733902719</v>
      </c>
      <c r="U39" s="189">
        <f t="shared" si="0"/>
        <v>1754939.3457386885</v>
      </c>
      <c r="V39" s="197"/>
      <c r="W39" s="192">
        <f t="shared" si="7"/>
        <v>911383.59776176885</v>
      </c>
      <c r="X39" s="159">
        <f t="shared" si="8"/>
        <v>637968.51843323838</v>
      </c>
      <c r="Y39" s="159">
        <f t="shared" si="9"/>
        <v>273415.07932853047</v>
      </c>
      <c r="Z39" s="160">
        <f t="shared" si="10"/>
        <v>2028354.425067219</v>
      </c>
      <c r="AA39" s="161">
        <f t="shared" si="11"/>
        <v>3821443.3940617414</v>
      </c>
      <c r="AB39" s="168">
        <f t="shared" si="12"/>
        <v>911383.59776176885</v>
      </c>
      <c r="AC39" s="168">
        <f t="shared" si="13"/>
        <v>273415.07932853047</v>
      </c>
      <c r="AD39" s="170">
        <f t="shared" si="14"/>
        <v>4732826.9918235103</v>
      </c>
      <c r="AE39" s="170">
        <f t="shared" si="15"/>
        <v>1116970.8273054501</v>
      </c>
      <c r="AF39" s="171">
        <f t="shared" si="16"/>
        <v>911383.59776176885</v>
      </c>
      <c r="AG39" s="171">
        <f t="shared" si="17"/>
        <v>637968.51843323838</v>
      </c>
    </row>
    <row r="40" spans="1:33" ht="15.75" x14ac:dyDescent="0.25">
      <c r="A40" s="94">
        <v>27</v>
      </c>
      <c r="B40" s="95" t="s">
        <v>243</v>
      </c>
      <c r="C40" s="97">
        <v>16998</v>
      </c>
      <c r="D40" s="85">
        <v>158</v>
      </c>
      <c r="E40" s="85">
        <v>28</v>
      </c>
      <c r="F40" s="85">
        <f t="shared" si="1"/>
        <v>130</v>
      </c>
      <c r="G40" s="85">
        <f t="shared" si="2"/>
        <v>7.899444046069402E-3</v>
      </c>
      <c r="H40" s="85">
        <f t="shared" si="3"/>
        <v>1.2943050577459179E-2</v>
      </c>
      <c r="I40" s="85"/>
      <c r="J40" s="84">
        <v>1.1269</v>
      </c>
      <c r="K40" s="84"/>
      <c r="L40" s="84"/>
      <c r="M40" s="84">
        <v>1</v>
      </c>
      <c r="N40" s="85">
        <v>1</v>
      </c>
      <c r="O40" s="85"/>
      <c r="P40" s="155">
        <v>10304862.542712253</v>
      </c>
      <c r="Q40" s="156">
        <f t="shared" si="4"/>
        <v>7213403.7798985764</v>
      </c>
      <c r="R40" s="156">
        <f t="shared" si="5"/>
        <v>3091458.7628136761</v>
      </c>
      <c r="S40" s="157">
        <f>$S$2*(G40+H40)/2*J40*M40*N40</f>
        <v>9167495.9812202901</v>
      </c>
      <c r="T40" s="158">
        <f t="shared" si="6"/>
        <v>6417247.1868542023</v>
      </c>
      <c r="U40" s="189">
        <f t="shared" si="0"/>
        <v>2750248.7943660878</v>
      </c>
      <c r="V40" s="197"/>
      <c r="W40" s="192">
        <f t="shared" si="7"/>
        <v>1137366.5614919625</v>
      </c>
      <c r="X40" s="159">
        <f t="shared" si="8"/>
        <v>796156.59304437414</v>
      </c>
      <c r="Y40" s="159">
        <f t="shared" si="9"/>
        <v>341209.96844758838</v>
      </c>
      <c r="Z40" s="160">
        <f t="shared" si="10"/>
        <v>3091458.7628136761</v>
      </c>
      <c r="AA40" s="161">
        <f t="shared" si="11"/>
        <v>6076037.2184066139</v>
      </c>
      <c r="AB40" s="168">
        <f t="shared" si="12"/>
        <v>1137366.5614919625</v>
      </c>
      <c r="AC40" s="168">
        <f t="shared" si="13"/>
        <v>341209.96844758838</v>
      </c>
      <c r="AD40" s="170">
        <f t="shared" si="14"/>
        <v>7213403.7798985764</v>
      </c>
      <c r="AE40" s="170">
        <f t="shared" si="15"/>
        <v>1954092.2013217136</v>
      </c>
      <c r="AF40" s="171">
        <f t="shared" si="16"/>
        <v>1137366.5614919625</v>
      </c>
      <c r="AG40" s="171">
        <f t="shared" si="17"/>
        <v>796156.59304437414</v>
      </c>
    </row>
    <row r="41" spans="1:33" ht="15.75" x14ac:dyDescent="0.25">
      <c r="A41" s="86"/>
      <c r="B41" s="99" t="s">
        <v>25</v>
      </c>
      <c r="C41" s="100">
        <f>SUM(C14:C40)</f>
        <v>2151797</v>
      </c>
      <c r="D41" s="100">
        <f t="shared" ref="D41:E41" si="20">SUM(D14:D40)</f>
        <v>11740</v>
      </c>
      <c r="E41" s="100">
        <f t="shared" si="20"/>
        <v>1696</v>
      </c>
      <c r="F41" s="101">
        <f t="shared" si="1"/>
        <v>10044</v>
      </c>
      <c r="G41" s="97"/>
      <c r="H41" s="97"/>
      <c r="I41" s="97"/>
      <c r="J41" s="97"/>
      <c r="K41" s="97"/>
      <c r="L41" s="97"/>
      <c r="M41" s="97"/>
      <c r="N41" s="97"/>
      <c r="O41" s="97"/>
      <c r="P41" s="163">
        <v>913153262.99999964</v>
      </c>
      <c r="Q41" s="164">
        <f>SUM(Q14:Q40)</f>
        <v>639207284.09999955</v>
      </c>
      <c r="R41" s="164">
        <f t="shared" si="5"/>
        <v>273945978.9000001</v>
      </c>
      <c r="S41" s="165">
        <f>SUM(S14:S40)</f>
        <v>780630736.00453103</v>
      </c>
      <c r="T41" s="165">
        <f t="shared" ref="T41:U41" si="21">SUM(T14:T40)</f>
        <v>560769550.5292213</v>
      </c>
      <c r="U41" s="190">
        <f t="shared" si="21"/>
        <v>219861185.47530961</v>
      </c>
      <c r="V41" s="198"/>
      <c r="W41" s="193">
        <f t="shared" si="7"/>
        <v>132522526.99546862</v>
      </c>
      <c r="X41" s="179">
        <f t="shared" si="8"/>
        <v>78437733.570778251</v>
      </c>
      <c r="Y41" s="179">
        <f t="shared" si="9"/>
        <v>54084793.424690485</v>
      </c>
      <c r="Z41" s="166">
        <f t="shared" si="10"/>
        <v>273945978.9000001</v>
      </c>
      <c r="AA41" s="162">
        <f t="shared" si="11"/>
        <v>506684757.10453093</v>
      </c>
      <c r="AB41" s="169">
        <f t="shared" si="12"/>
        <v>132522526.99546862</v>
      </c>
      <c r="AC41" s="169">
        <f t="shared" si="13"/>
        <v>54084793.424690366</v>
      </c>
      <c r="AD41" s="180">
        <f t="shared" si="14"/>
        <v>639207284.09999955</v>
      </c>
      <c r="AE41" s="180">
        <f t="shared" si="15"/>
        <v>141423451.90453148</v>
      </c>
      <c r="AF41" s="172">
        <f t="shared" si="16"/>
        <v>132522526.99546862</v>
      </c>
      <c r="AG41" s="172">
        <f t="shared" si="17"/>
        <v>78437733.570778131</v>
      </c>
    </row>
    <row r="42" spans="1:33" ht="18.75" x14ac:dyDescent="0.3">
      <c r="P42" s="105"/>
      <c r="V42" s="199"/>
      <c r="Z42" s="329">
        <f>Z41+AA41</f>
        <v>780630736.00453103</v>
      </c>
      <c r="AA42" s="330"/>
      <c r="AD42" s="318">
        <f>AD41+AE41</f>
        <v>780630736.00453103</v>
      </c>
      <c r="AE42" s="319"/>
    </row>
    <row r="43" spans="1:33" ht="25.5" customHeight="1" x14ac:dyDescent="0.3">
      <c r="B43" s="106"/>
      <c r="N43" s="107"/>
      <c r="O43" s="107"/>
      <c r="P43" s="107"/>
      <c r="S43" s="105">
        <f>S2-S41</f>
        <v>-4.5310258865356445E-3</v>
      </c>
      <c r="V43" s="199"/>
      <c r="Z43" s="174">
        <f>Z41/Z42</f>
        <v>0.3509290196567536</v>
      </c>
      <c r="AA43" s="174">
        <f>AA41/Z42</f>
        <v>0.6490709803432464</v>
      </c>
      <c r="AD43" s="173">
        <f>AD41/AD42</f>
        <v>0.81883437919909086</v>
      </c>
      <c r="AE43" s="173">
        <f>AE41/AD42</f>
        <v>0.18116562080090914</v>
      </c>
    </row>
    <row r="44" spans="1:33" ht="11.25" customHeight="1" x14ac:dyDescent="0.2">
      <c r="B44" s="108" t="s">
        <v>26</v>
      </c>
      <c r="P44" s="105"/>
      <c r="V44" s="199"/>
    </row>
    <row r="45" spans="1:33" ht="11.25" customHeight="1" x14ac:dyDescent="0.2">
      <c r="B45" s="108" t="s">
        <v>54</v>
      </c>
    </row>
    <row r="46" spans="1:33" ht="11.25" customHeight="1" x14ac:dyDescent="0.2">
      <c r="B46" s="108"/>
    </row>
    <row r="47" spans="1:33" ht="11.25" customHeight="1" x14ac:dyDescent="0.2">
      <c r="B47" s="108" t="s">
        <v>58</v>
      </c>
    </row>
    <row r="48" spans="1:33" ht="11.25" customHeight="1" x14ac:dyDescent="0.2">
      <c r="B48" s="108"/>
    </row>
    <row r="49" spans="2:22" ht="11.25" customHeight="1" x14ac:dyDescent="0.2">
      <c r="B49" s="108" t="s">
        <v>61</v>
      </c>
      <c r="N49" s="105"/>
      <c r="T49" s="105"/>
      <c r="U49" s="105"/>
      <c r="V49" s="186"/>
    </row>
    <row r="50" spans="2:22" ht="11.25" customHeight="1" x14ac:dyDescent="0.2">
      <c r="B50" s="106" t="s">
        <v>256</v>
      </c>
      <c r="T50" s="178"/>
    </row>
    <row r="51" spans="2:22" ht="11.25" customHeight="1" x14ac:dyDescent="0.2">
      <c r="B51" s="106" t="s">
        <v>257</v>
      </c>
    </row>
    <row r="52" spans="2:22" ht="11.25" customHeight="1" x14ac:dyDescent="0.2">
      <c r="B52" s="106" t="s">
        <v>258</v>
      </c>
    </row>
    <row r="53" spans="2:22" ht="11.25" customHeight="1" x14ac:dyDescent="0.2">
      <c r="B53" s="106" t="s">
        <v>259</v>
      </c>
    </row>
    <row r="54" spans="2:22" ht="11.25" customHeight="1" x14ac:dyDescent="0.2">
      <c r="B54" s="106" t="s">
        <v>260</v>
      </c>
    </row>
    <row r="55" spans="2:22" ht="11.25" customHeight="1" x14ac:dyDescent="0.2">
      <c r="B55" s="106" t="s">
        <v>261</v>
      </c>
    </row>
    <row r="56" spans="2:22" ht="11.25" customHeight="1" x14ac:dyDescent="0.2">
      <c r="B56" s="106" t="s">
        <v>262</v>
      </c>
    </row>
    <row r="57" spans="2:22" ht="11.25" customHeight="1" x14ac:dyDescent="0.2">
      <c r="B57" s="106" t="s">
        <v>263</v>
      </c>
    </row>
    <row r="58" spans="2:22" ht="11.25" customHeight="1" x14ac:dyDescent="0.2">
      <c r="B58" s="106" t="s">
        <v>264</v>
      </c>
    </row>
    <row r="59" spans="2:22" ht="11.25" customHeight="1" x14ac:dyDescent="0.2">
      <c r="B59" s="106" t="s">
        <v>265</v>
      </c>
    </row>
    <row r="60" spans="2:22" ht="11.25" customHeight="1" x14ac:dyDescent="0.2"/>
    <row r="61" spans="2:22" ht="11.25" customHeight="1" x14ac:dyDescent="0.2">
      <c r="B61" s="108" t="s">
        <v>62</v>
      </c>
    </row>
    <row r="62" spans="2:22" ht="11.25" customHeight="1" x14ac:dyDescent="0.2">
      <c r="B62" s="106" t="s">
        <v>266</v>
      </c>
    </row>
    <row r="63" spans="2:22" ht="11.25" customHeight="1" x14ac:dyDescent="0.2">
      <c r="B63" s="106" t="s">
        <v>267</v>
      </c>
    </row>
    <row r="64" spans="2:22" ht="11.25" customHeight="1" x14ac:dyDescent="0.2">
      <c r="B64" s="106" t="s">
        <v>268</v>
      </c>
    </row>
    <row r="65" spans="2:14" ht="11.25" customHeight="1" x14ac:dyDescent="0.2">
      <c r="B65" s="106" t="s">
        <v>269</v>
      </c>
    </row>
    <row r="66" spans="2:14" ht="11.25" customHeight="1" x14ac:dyDescent="0.2">
      <c r="B66" s="106" t="s">
        <v>270</v>
      </c>
    </row>
    <row r="67" spans="2:14" ht="11.25" customHeight="1" x14ac:dyDescent="0.2">
      <c r="B67" s="106"/>
    </row>
    <row r="68" spans="2:14" ht="11.25" customHeight="1" x14ac:dyDescent="0.2">
      <c r="B68" s="177" t="s">
        <v>301</v>
      </c>
    </row>
    <row r="69" spans="2:14" ht="11.25" customHeight="1" x14ac:dyDescent="0.2">
      <c r="B69" s="75" t="s">
        <v>302</v>
      </c>
    </row>
    <row r="70" spans="2:14" ht="11.25" customHeight="1" x14ac:dyDescent="0.2">
      <c r="B70" s="75" t="s">
        <v>303</v>
      </c>
    </row>
    <row r="71" spans="2:14" ht="11.25" customHeight="1" x14ac:dyDescent="0.2"/>
    <row r="72" spans="2:14" ht="11.25" customHeight="1" x14ac:dyDescent="0.2">
      <c r="B72" s="108" t="s">
        <v>271</v>
      </c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</row>
    <row r="73" spans="2:14" ht="11.25" customHeight="1" x14ac:dyDescent="0.2">
      <c r="B73" s="262" t="s">
        <v>272</v>
      </c>
      <c r="C73" s="262"/>
      <c r="D73" s="262"/>
      <c r="E73" s="262"/>
      <c r="F73" s="262"/>
      <c r="G73" s="262"/>
      <c r="H73" s="262"/>
      <c r="I73" s="262"/>
      <c r="J73" s="262"/>
      <c r="K73" s="262"/>
      <c r="L73" s="176"/>
      <c r="M73" s="108"/>
      <c r="N73" s="108"/>
    </row>
    <row r="74" spans="2:14" ht="11.25" customHeight="1" x14ac:dyDescent="0.2">
      <c r="B74" s="108" t="s">
        <v>273</v>
      </c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</row>
    <row r="75" spans="2:14" ht="11.25" customHeight="1" x14ac:dyDescent="0.2">
      <c r="C75" s="106"/>
      <c r="D75" s="106"/>
      <c r="E75" s="106"/>
      <c r="F75" s="106"/>
      <c r="G75" s="106"/>
      <c r="H75" s="106"/>
      <c r="I75" s="106"/>
      <c r="J75" s="106"/>
    </row>
    <row r="76" spans="2:14" ht="11.25" customHeight="1" x14ac:dyDescent="0.2"/>
    <row r="77" spans="2:14" ht="11.25" customHeight="1" x14ac:dyDescent="0.2"/>
  </sheetData>
  <mergeCells count="52">
    <mergeCell ref="AD42:AE42"/>
    <mergeCell ref="W8:Y8"/>
    <mergeCell ref="Z8:AC9"/>
    <mergeCell ref="Z10:Z12"/>
    <mergeCell ref="Z42:AA42"/>
    <mergeCell ref="W10:W12"/>
    <mergeCell ref="X10:X12"/>
    <mergeCell ref="Y10:Y12"/>
    <mergeCell ref="W9:Y9"/>
    <mergeCell ref="AA10:AA12"/>
    <mergeCell ref="AC10:AC12"/>
    <mergeCell ref="AD10:AD12"/>
    <mergeCell ref="AE10:AE12"/>
    <mergeCell ref="R1:S1"/>
    <mergeCell ref="AA1:AC1"/>
    <mergeCell ref="B2:B3"/>
    <mergeCell ref="C2:C3"/>
    <mergeCell ref="M2:N3"/>
    <mergeCell ref="O2:O3"/>
    <mergeCell ref="P2:P3"/>
    <mergeCell ref="R2:R3"/>
    <mergeCell ref="S2:S3"/>
    <mergeCell ref="AA2:AA3"/>
    <mergeCell ref="AC2:AC3"/>
    <mergeCell ref="I9:I11"/>
    <mergeCell ref="A8:A12"/>
    <mergeCell ref="B8:F9"/>
    <mergeCell ref="G8:U8"/>
    <mergeCell ref="T10:T12"/>
    <mergeCell ref="M9:M12"/>
    <mergeCell ref="N9:N12"/>
    <mergeCell ref="O9:O12"/>
    <mergeCell ref="P9:R9"/>
    <mergeCell ref="S9:U9"/>
    <mergeCell ref="U10:U12"/>
    <mergeCell ref="J9:L11"/>
    <mergeCell ref="AG10:AG12"/>
    <mergeCell ref="AB10:AB12"/>
    <mergeCell ref="AD8:AG9"/>
    <mergeCell ref="AF10:AF12"/>
    <mergeCell ref="B73:K73"/>
    <mergeCell ref="P10:P12"/>
    <mergeCell ref="Q10:Q12"/>
    <mergeCell ref="R10:R12"/>
    <mergeCell ref="S10:S12"/>
    <mergeCell ref="B10:B12"/>
    <mergeCell ref="C10:C12"/>
    <mergeCell ref="D10:D12"/>
    <mergeCell ref="E10:E12"/>
    <mergeCell ref="F10:F11"/>
    <mergeCell ref="G9:G11"/>
    <mergeCell ref="H9:H11"/>
  </mergeCells>
  <pageMargins left="0.7" right="0.7" top="0.75" bottom="0.75" header="0.3" footer="0.3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5"/>
  <sheetViews>
    <sheetView topLeftCell="A19" zoomScale="90" zoomScaleNormal="90" workbookViewId="0">
      <selection activeCell="A68" sqref="A68:XFD70"/>
    </sheetView>
  </sheetViews>
  <sheetFormatPr defaultRowHeight="13.5" x14ac:dyDescent="0.2"/>
  <cols>
    <col min="1" max="1" width="6.85546875" style="75" customWidth="1"/>
    <col min="2" max="2" width="13" style="75" customWidth="1"/>
    <col min="3" max="3" width="15.42578125" style="75" customWidth="1"/>
    <col min="4" max="16" width="13" style="75" customWidth="1"/>
    <col min="17" max="18" width="22.28515625" style="75" customWidth="1"/>
    <col min="19" max="20" width="24.28515625" style="75" customWidth="1"/>
    <col min="21" max="21" width="22.7109375" style="75" customWidth="1"/>
    <col min="22" max="22" width="19.7109375" style="75" customWidth="1"/>
    <col min="23" max="23" width="19.7109375" style="106" customWidth="1"/>
    <col min="24" max="27" width="19.7109375" style="75" customWidth="1"/>
    <col min="28" max="28" width="19.85546875" style="75" customWidth="1"/>
    <col min="29" max="29" width="19.7109375" style="75" customWidth="1"/>
    <col min="30" max="34" width="18.85546875" style="75" customWidth="1"/>
    <col min="35" max="35" width="14.85546875" style="75" bestFit="1" customWidth="1"/>
    <col min="36" max="16384" width="9.140625" style="75"/>
  </cols>
  <sheetData>
    <row r="1" spans="1:35" ht="15" customHeight="1" x14ac:dyDescent="0.2">
      <c r="A1" s="134"/>
      <c r="B1" s="135" t="s">
        <v>283</v>
      </c>
      <c r="C1" s="135"/>
      <c r="D1" s="136"/>
      <c r="E1" s="136"/>
      <c r="F1" s="136"/>
      <c r="G1" s="136"/>
      <c r="H1" s="136"/>
      <c r="I1" s="136"/>
      <c r="J1" s="136"/>
      <c r="K1" s="136"/>
      <c r="L1" s="136"/>
      <c r="M1" s="137"/>
      <c r="N1" s="137"/>
      <c r="O1" s="183">
        <v>2021</v>
      </c>
      <c r="P1" s="137"/>
      <c r="Q1" s="139"/>
      <c r="R1" s="308" t="s">
        <v>284</v>
      </c>
      <c r="S1" s="308"/>
      <c r="T1" s="200"/>
      <c r="U1" s="134"/>
      <c r="V1" s="134"/>
      <c r="W1" s="185"/>
      <c r="X1" s="134"/>
      <c r="Y1" s="134"/>
      <c r="Z1" s="134"/>
      <c r="AA1" s="134"/>
      <c r="AB1" s="309"/>
      <c r="AC1" s="309"/>
      <c r="AD1" s="309"/>
      <c r="AE1" s="134"/>
      <c r="AF1" s="134"/>
    </row>
    <row r="2" spans="1:35" ht="15.75" customHeight="1" x14ac:dyDescent="0.2">
      <c r="A2" s="134"/>
      <c r="B2" s="310" t="s">
        <v>32</v>
      </c>
      <c r="C2" s="311">
        <v>913153263</v>
      </c>
      <c r="D2" s="140"/>
      <c r="E2" s="140"/>
      <c r="F2" s="140"/>
      <c r="G2" s="140"/>
      <c r="H2" s="140"/>
      <c r="I2" s="140"/>
      <c r="J2" s="140"/>
      <c r="K2" s="140"/>
      <c r="L2" s="140"/>
      <c r="M2" s="312" t="s">
        <v>32</v>
      </c>
      <c r="N2" s="310"/>
      <c r="O2" s="313">
        <v>913153263</v>
      </c>
      <c r="P2" s="313">
        <v>913153263</v>
      </c>
      <c r="Q2" s="141"/>
      <c r="R2" s="314" t="s">
        <v>248</v>
      </c>
      <c r="S2" s="315">
        <v>780630736</v>
      </c>
      <c r="T2" s="201"/>
      <c r="U2" s="134"/>
      <c r="V2" s="142"/>
      <c r="W2" s="142"/>
      <c r="X2" s="142"/>
      <c r="Y2" s="142"/>
      <c r="Z2" s="142"/>
      <c r="AA2" s="142"/>
      <c r="AB2" s="316"/>
      <c r="AC2" s="184"/>
      <c r="AD2" s="317"/>
      <c r="AE2" s="143"/>
      <c r="AF2" s="134"/>
    </row>
    <row r="3" spans="1:35" ht="27.75" customHeight="1" x14ac:dyDescent="0.2">
      <c r="A3" s="134"/>
      <c r="B3" s="310"/>
      <c r="C3" s="311"/>
      <c r="D3" s="140"/>
      <c r="E3" s="140"/>
      <c r="F3" s="140"/>
      <c r="G3" s="140"/>
      <c r="H3" s="140"/>
      <c r="I3" s="140"/>
      <c r="J3" s="140"/>
      <c r="K3" s="140"/>
      <c r="L3" s="140"/>
      <c r="M3" s="312"/>
      <c r="N3" s="310"/>
      <c r="O3" s="313"/>
      <c r="P3" s="313"/>
      <c r="Q3" s="141"/>
      <c r="R3" s="314"/>
      <c r="S3" s="315"/>
      <c r="T3" s="201"/>
      <c r="U3" s="134"/>
      <c r="V3" s="142"/>
      <c r="W3" s="142"/>
      <c r="X3" s="142"/>
      <c r="Y3" s="142"/>
      <c r="Z3" s="142"/>
      <c r="AA3" s="142"/>
      <c r="AB3" s="316"/>
      <c r="AC3" s="184"/>
      <c r="AD3" s="317"/>
      <c r="AE3" s="143"/>
      <c r="AF3" s="134"/>
    </row>
    <row r="4" spans="1:35" x14ac:dyDescent="0.2">
      <c r="A4" s="134"/>
      <c r="B4" s="144" t="s">
        <v>253</v>
      </c>
      <c r="C4" s="145">
        <v>867495600</v>
      </c>
      <c r="D4" s="140"/>
      <c r="E4" s="140"/>
      <c r="F4" s="140"/>
      <c r="G4" s="140"/>
      <c r="H4" s="140"/>
      <c r="I4" s="140"/>
      <c r="J4" s="140"/>
      <c r="K4" s="140"/>
      <c r="L4" s="140"/>
      <c r="M4" s="146"/>
      <c r="N4" s="144" t="s">
        <v>253</v>
      </c>
      <c r="O4" s="147">
        <v>867495600</v>
      </c>
      <c r="P4" s="147">
        <v>867495600</v>
      </c>
      <c r="Q4" s="134"/>
      <c r="R4" s="144" t="s">
        <v>253</v>
      </c>
      <c r="S4" s="148">
        <v>741599200</v>
      </c>
      <c r="T4" s="202"/>
      <c r="U4" s="134"/>
      <c r="V4" s="134"/>
      <c r="W4" s="143"/>
      <c r="X4" s="134"/>
      <c r="Y4" s="134"/>
      <c r="Z4" s="134"/>
      <c r="AA4" s="134"/>
      <c r="AB4" s="134"/>
      <c r="AC4" s="134"/>
      <c r="AD4" s="149"/>
      <c r="AE4" s="134"/>
      <c r="AF4" s="134"/>
    </row>
    <row r="5" spans="1:35" x14ac:dyDescent="0.2">
      <c r="A5" s="134"/>
      <c r="B5" s="144" t="s">
        <v>254</v>
      </c>
      <c r="C5" s="145">
        <f>C2-C4</f>
        <v>45657663</v>
      </c>
      <c r="D5" s="140"/>
      <c r="E5" s="140"/>
      <c r="F5" s="140"/>
      <c r="G5" s="140"/>
      <c r="H5" s="140"/>
      <c r="I5" s="140"/>
      <c r="J5" s="140"/>
      <c r="K5" s="140"/>
      <c r="L5" s="140"/>
      <c r="M5" s="146"/>
      <c r="N5" s="144" t="s">
        <v>254</v>
      </c>
      <c r="O5" s="147">
        <f>O2-O4</f>
        <v>45657663</v>
      </c>
      <c r="P5" s="147">
        <f>P2-P4</f>
        <v>45657663</v>
      </c>
      <c r="Q5" s="134"/>
      <c r="R5" s="144" t="s">
        <v>254</v>
      </c>
      <c r="S5" s="148">
        <f>S2-S4</f>
        <v>39031536</v>
      </c>
      <c r="T5" s="202"/>
      <c r="U5" s="134"/>
      <c r="V5" s="134"/>
      <c r="W5" s="143"/>
      <c r="X5" s="134"/>
      <c r="Y5" s="134"/>
      <c r="Z5" s="134"/>
      <c r="AA5" s="134"/>
      <c r="AB5" s="134"/>
      <c r="AC5" s="134"/>
      <c r="AD5" s="149"/>
      <c r="AE5" s="134"/>
      <c r="AF5" s="134"/>
    </row>
    <row r="6" spans="1:35" x14ac:dyDescent="0.2">
      <c r="A6" s="134"/>
      <c r="B6" s="144" t="s">
        <v>255</v>
      </c>
      <c r="C6" s="150">
        <f>C4/C2*100</f>
        <v>95.000000016426597</v>
      </c>
      <c r="D6" s="140"/>
      <c r="E6" s="140"/>
      <c r="F6" s="140"/>
      <c r="G6" s="140"/>
      <c r="H6" s="140"/>
      <c r="I6" s="140"/>
      <c r="J6" s="140"/>
      <c r="K6" s="140"/>
      <c r="L6" s="140"/>
      <c r="M6" s="146"/>
      <c r="N6" s="144" t="s">
        <v>255</v>
      </c>
      <c r="O6" s="144">
        <f>O4/O2*100</f>
        <v>95.000000016426597</v>
      </c>
      <c r="P6" s="144">
        <f>P4/P2*100</f>
        <v>95.000000016426597</v>
      </c>
      <c r="Q6" s="134"/>
      <c r="R6" s="144" t="s">
        <v>255</v>
      </c>
      <c r="S6" s="144">
        <f>S4/S2*100</f>
        <v>95.000000102481224</v>
      </c>
      <c r="T6" s="140"/>
      <c r="U6" s="134"/>
      <c r="V6" s="134"/>
      <c r="W6" s="143"/>
      <c r="X6" s="134"/>
      <c r="Y6" s="134"/>
      <c r="Z6" s="134"/>
      <c r="AA6" s="134"/>
      <c r="AB6" s="134"/>
      <c r="AC6" s="134"/>
      <c r="AD6" s="134"/>
      <c r="AE6" s="134"/>
      <c r="AF6" s="134"/>
    </row>
    <row r="7" spans="1:35" x14ac:dyDescent="0.2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43"/>
      <c r="X7" s="134"/>
      <c r="Y7" s="134"/>
      <c r="Z7" s="134"/>
      <c r="AA7" s="134"/>
      <c r="AB7" s="134"/>
      <c r="AC7" s="134"/>
      <c r="AD7" s="134"/>
      <c r="AE7" s="134"/>
      <c r="AF7" s="134"/>
    </row>
    <row r="8" spans="1:35" ht="15.75" customHeight="1" x14ac:dyDescent="0.2">
      <c r="A8" s="260" t="s">
        <v>0</v>
      </c>
      <c r="B8" s="260" t="s">
        <v>34</v>
      </c>
      <c r="C8" s="260"/>
      <c r="D8" s="260"/>
      <c r="E8" s="260"/>
      <c r="F8" s="260"/>
      <c r="G8" s="265" t="s">
        <v>52</v>
      </c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266"/>
      <c r="W8" s="194"/>
      <c r="X8" s="320" t="s">
        <v>287</v>
      </c>
      <c r="Y8" s="320"/>
      <c r="Z8" s="321"/>
      <c r="AA8" s="322" t="s">
        <v>288</v>
      </c>
      <c r="AB8" s="323"/>
      <c r="AC8" s="323"/>
      <c r="AD8" s="324"/>
      <c r="AE8" s="297" t="s">
        <v>279</v>
      </c>
      <c r="AF8" s="297"/>
      <c r="AG8" s="297"/>
      <c r="AH8" s="297"/>
    </row>
    <row r="9" spans="1:35" ht="15.75" customHeight="1" x14ac:dyDescent="0.2">
      <c r="A9" s="260"/>
      <c r="B9" s="260"/>
      <c r="C9" s="260"/>
      <c r="D9" s="260"/>
      <c r="E9" s="260"/>
      <c r="F9" s="260"/>
      <c r="G9" s="261" t="s">
        <v>36</v>
      </c>
      <c r="H9" s="261" t="s">
        <v>27</v>
      </c>
      <c r="I9" s="261" t="s">
        <v>31</v>
      </c>
      <c r="J9" s="299" t="s">
        <v>28</v>
      </c>
      <c r="K9" s="300"/>
      <c r="L9" s="301"/>
      <c r="M9" s="261" t="s">
        <v>33</v>
      </c>
      <c r="N9" s="261" t="s">
        <v>30</v>
      </c>
      <c r="O9" s="261" t="s">
        <v>53</v>
      </c>
      <c r="P9" s="270" t="s">
        <v>249</v>
      </c>
      <c r="Q9" s="271"/>
      <c r="R9" s="272"/>
      <c r="S9" s="273" t="s">
        <v>250</v>
      </c>
      <c r="T9" s="274"/>
      <c r="U9" s="274"/>
      <c r="V9" s="274"/>
      <c r="W9" s="194"/>
      <c r="X9" s="337" t="s">
        <v>286</v>
      </c>
      <c r="Y9" s="337"/>
      <c r="Z9" s="338"/>
      <c r="AA9" s="325"/>
      <c r="AB9" s="326"/>
      <c r="AC9" s="326"/>
      <c r="AD9" s="327"/>
      <c r="AE9" s="297"/>
      <c r="AF9" s="297"/>
      <c r="AG9" s="297"/>
      <c r="AH9" s="297"/>
    </row>
    <row r="10" spans="1:35" ht="15" customHeight="1" x14ac:dyDescent="0.2">
      <c r="A10" s="260"/>
      <c r="B10" s="260" t="s">
        <v>1</v>
      </c>
      <c r="C10" s="260" t="s">
        <v>20</v>
      </c>
      <c r="D10" s="261" t="s">
        <v>22</v>
      </c>
      <c r="E10" s="261" t="s">
        <v>247</v>
      </c>
      <c r="F10" s="261" t="s">
        <v>35</v>
      </c>
      <c r="G10" s="261"/>
      <c r="H10" s="261"/>
      <c r="I10" s="261"/>
      <c r="J10" s="302"/>
      <c r="K10" s="303"/>
      <c r="L10" s="304"/>
      <c r="M10" s="261"/>
      <c r="N10" s="261"/>
      <c r="O10" s="261"/>
      <c r="P10" s="276" t="s">
        <v>245</v>
      </c>
      <c r="Q10" s="268" t="s">
        <v>251</v>
      </c>
      <c r="R10" s="268" t="s">
        <v>252</v>
      </c>
      <c r="S10" s="277" t="s">
        <v>245</v>
      </c>
      <c r="T10" s="342" t="s">
        <v>304</v>
      </c>
      <c r="U10" s="269" t="s">
        <v>251</v>
      </c>
      <c r="V10" s="298" t="s">
        <v>252</v>
      </c>
      <c r="W10" s="194"/>
      <c r="X10" s="331" t="s">
        <v>289</v>
      </c>
      <c r="Y10" s="334" t="s">
        <v>290</v>
      </c>
      <c r="Z10" s="334" t="s">
        <v>291</v>
      </c>
      <c r="AA10" s="328" t="s">
        <v>292</v>
      </c>
      <c r="AB10" s="328" t="s">
        <v>293</v>
      </c>
      <c r="AC10" s="294" t="s">
        <v>297</v>
      </c>
      <c r="AD10" s="294" t="s">
        <v>298</v>
      </c>
      <c r="AE10" s="340" t="s">
        <v>294</v>
      </c>
      <c r="AF10" s="341" t="s">
        <v>295</v>
      </c>
      <c r="AG10" s="294" t="s">
        <v>299</v>
      </c>
      <c r="AH10" s="294" t="s">
        <v>296</v>
      </c>
    </row>
    <row r="11" spans="1:35" ht="66" customHeight="1" x14ac:dyDescent="0.2">
      <c r="A11" s="260"/>
      <c r="B11" s="260"/>
      <c r="C11" s="260"/>
      <c r="D11" s="261"/>
      <c r="E11" s="261"/>
      <c r="F11" s="261"/>
      <c r="G11" s="261"/>
      <c r="H11" s="261"/>
      <c r="I11" s="261"/>
      <c r="J11" s="305"/>
      <c r="K11" s="306"/>
      <c r="L11" s="307"/>
      <c r="M11" s="261"/>
      <c r="N11" s="261"/>
      <c r="O11" s="261"/>
      <c r="P11" s="276"/>
      <c r="Q11" s="268"/>
      <c r="R11" s="268"/>
      <c r="S11" s="277"/>
      <c r="T11" s="342"/>
      <c r="U11" s="269"/>
      <c r="V11" s="298"/>
      <c r="W11" s="194"/>
      <c r="X11" s="332"/>
      <c r="Y11" s="335"/>
      <c r="Z11" s="335"/>
      <c r="AA11" s="328"/>
      <c r="AB11" s="339"/>
      <c r="AC11" s="295"/>
      <c r="AD11" s="295"/>
      <c r="AE11" s="340"/>
      <c r="AF11" s="341"/>
      <c r="AG11" s="295"/>
      <c r="AH11" s="295"/>
    </row>
    <row r="12" spans="1:35" ht="46.5" customHeight="1" x14ac:dyDescent="0.2">
      <c r="A12" s="260"/>
      <c r="B12" s="260"/>
      <c r="C12" s="260"/>
      <c r="D12" s="261"/>
      <c r="E12" s="261"/>
      <c r="F12" s="181" t="s">
        <v>233</v>
      </c>
      <c r="G12" s="181" t="s">
        <v>231</v>
      </c>
      <c r="H12" s="181" t="s">
        <v>232</v>
      </c>
      <c r="I12" s="181" t="s">
        <v>234</v>
      </c>
      <c r="J12" s="181" t="s">
        <v>59</v>
      </c>
      <c r="K12" s="181" t="s">
        <v>60</v>
      </c>
      <c r="L12" s="181" t="s">
        <v>300</v>
      </c>
      <c r="M12" s="261"/>
      <c r="N12" s="261"/>
      <c r="O12" s="261"/>
      <c r="P12" s="276"/>
      <c r="Q12" s="268"/>
      <c r="R12" s="268"/>
      <c r="S12" s="277"/>
      <c r="T12" s="342"/>
      <c r="U12" s="269"/>
      <c r="V12" s="298"/>
      <c r="W12" s="194"/>
      <c r="X12" s="333"/>
      <c r="Y12" s="336"/>
      <c r="Z12" s="336"/>
      <c r="AA12" s="328"/>
      <c r="AB12" s="339"/>
      <c r="AC12" s="296"/>
      <c r="AD12" s="296"/>
      <c r="AE12" s="340"/>
      <c r="AF12" s="341"/>
      <c r="AG12" s="296"/>
      <c r="AH12" s="296"/>
    </row>
    <row r="13" spans="1:35" x14ac:dyDescent="0.2">
      <c r="A13" s="79">
        <v>1</v>
      </c>
      <c r="B13" s="79">
        <v>2</v>
      </c>
      <c r="C13" s="79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79">
        <v>9</v>
      </c>
      <c r="J13" s="79">
        <v>10</v>
      </c>
      <c r="K13" s="79">
        <v>11</v>
      </c>
      <c r="L13" s="79"/>
      <c r="M13" s="79">
        <v>12</v>
      </c>
      <c r="N13" s="79">
        <v>13</v>
      </c>
      <c r="O13" s="79">
        <v>14</v>
      </c>
      <c r="P13" s="80">
        <v>1</v>
      </c>
      <c r="Q13" s="80">
        <v>2</v>
      </c>
      <c r="R13" s="80">
        <v>3</v>
      </c>
      <c r="S13" s="81">
        <v>4</v>
      </c>
      <c r="T13" s="203"/>
      <c r="U13" s="81">
        <v>6</v>
      </c>
      <c r="V13" s="187">
        <v>7</v>
      </c>
      <c r="W13" s="195"/>
      <c r="X13" s="191">
        <v>8</v>
      </c>
      <c r="Y13" s="153">
        <v>9</v>
      </c>
      <c r="Z13" s="153">
        <v>10</v>
      </c>
      <c r="AA13" s="154">
        <v>11</v>
      </c>
      <c r="AB13" s="111">
        <v>12</v>
      </c>
      <c r="AC13" s="167">
        <v>13</v>
      </c>
      <c r="AD13" s="167">
        <v>14</v>
      </c>
      <c r="AE13" s="115">
        <v>15</v>
      </c>
      <c r="AF13" s="115">
        <v>16</v>
      </c>
      <c r="AG13" s="167">
        <v>17</v>
      </c>
      <c r="AH13" s="167">
        <v>18</v>
      </c>
      <c r="AI13" s="105"/>
    </row>
    <row r="14" spans="1:35" ht="15.75" x14ac:dyDescent="0.25">
      <c r="A14" s="82">
        <v>1</v>
      </c>
      <c r="B14" s="83" t="s">
        <v>3</v>
      </c>
      <c r="C14" s="84">
        <v>106798</v>
      </c>
      <c r="D14" s="85">
        <v>667</v>
      </c>
      <c r="E14" s="85">
        <v>84</v>
      </c>
      <c r="F14" s="85">
        <f>D14-E14</f>
        <v>583</v>
      </c>
      <c r="G14" s="85">
        <f>C14/$C$41</f>
        <v>4.9632005249565826E-2</v>
      </c>
      <c r="H14" s="85">
        <f>F14/$F$41</f>
        <v>5.8044603743528475E-2</v>
      </c>
      <c r="I14" s="85">
        <f>E14/D14*100</f>
        <v>12.593703148425787</v>
      </c>
      <c r="J14" s="86"/>
      <c r="K14" s="85">
        <v>0.98299999999999998</v>
      </c>
      <c r="L14" s="85"/>
      <c r="M14" s="85">
        <v>1</v>
      </c>
      <c r="N14" s="85">
        <v>1</v>
      </c>
      <c r="O14" s="85"/>
      <c r="P14" s="155">
        <v>47307200</v>
      </c>
      <c r="Q14" s="156">
        <f>P14*0.7</f>
        <v>33115039.999999996</v>
      </c>
      <c r="R14" s="156">
        <f>P14-Q14</f>
        <v>14192160.000000004</v>
      </c>
      <c r="S14" s="157">
        <f>$S$2*(G14+H14)/2*K14*M14*N14</f>
        <v>41313362.064641476</v>
      </c>
      <c r="T14" s="204">
        <v>41313362</v>
      </c>
      <c r="U14" s="158">
        <f>S14*0.7</f>
        <v>28919353.445249032</v>
      </c>
      <c r="V14" s="188">
        <f t="shared" ref="V14:V40" si="0">S14-U14</f>
        <v>12394008.619392443</v>
      </c>
      <c r="W14" s="196"/>
      <c r="X14" s="192">
        <f t="shared" ref="X14:X41" si="1">P14-S14</f>
        <v>5993837.9353585243</v>
      </c>
      <c r="Y14" s="159">
        <f t="shared" ref="Y14:Y41" si="2">Q14-U14</f>
        <v>4195686.554750964</v>
      </c>
      <c r="Z14" s="159">
        <f t="shared" ref="Z14:Z41" si="3">R14-V14</f>
        <v>1798151.3806075603</v>
      </c>
      <c r="AA14" s="160">
        <f>R14</f>
        <v>14192160.000000004</v>
      </c>
      <c r="AB14" s="161">
        <f>S14-AA14</f>
        <v>27121202.064641472</v>
      </c>
      <c r="AC14" s="168">
        <f>Q14-AB14</f>
        <v>5993837.9353585243</v>
      </c>
      <c r="AD14" s="168">
        <f>U14-AB14</f>
        <v>1798151.3806075603</v>
      </c>
      <c r="AE14" s="170">
        <f>Q14</f>
        <v>33115039.999999996</v>
      </c>
      <c r="AF14" s="170">
        <f>S14-AE14</f>
        <v>8198322.0646414794</v>
      </c>
      <c r="AG14" s="171">
        <f>R14-AF14</f>
        <v>5993837.9353585243</v>
      </c>
      <c r="AH14" s="171">
        <f>V14-AF14</f>
        <v>4195686.554750964</v>
      </c>
      <c r="AI14" s="105"/>
    </row>
    <row r="15" spans="1:35" ht="15.75" x14ac:dyDescent="0.25">
      <c r="A15" s="82">
        <v>2</v>
      </c>
      <c r="B15" s="83" t="s">
        <v>4</v>
      </c>
      <c r="C15" s="84">
        <v>19576</v>
      </c>
      <c r="D15" s="85">
        <v>121</v>
      </c>
      <c r="E15" s="85">
        <v>27</v>
      </c>
      <c r="F15" s="85">
        <f t="shared" ref="F15:F41" si="4">D15-E15</f>
        <v>94</v>
      </c>
      <c r="G15" s="85">
        <f t="shared" ref="G15:G40" si="5">C15/$C$41</f>
        <v>9.0975124512210036E-3</v>
      </c>
      <c r="H15" s="85">
        <f t="shared" ref="H15:H40" si="6">F15/$F$41</f>
        <v>9.3588211867781761E-3</v>
      </c>
      <c r="I15" s="85"/>
      <c r="J15" s="84">
        <v>1.012</v>
      </c>
      <c r="K15" s="84"/>
      <c r="L15" s="84"/>
      <c r="M15" s="84">
        <v>1</v>
      </c>
      <c r="N15" s="84">
        <v>1</v>
      </c>
      <c r="O15" s="84"/>
      <c r="P15" s="155">
        <v>8652700</v>
      </c>
      <c r="Q15" s="156">
        <f t="shared" ref="Q15:Q40" si="7">P15*0.7</f>
        <v>6056890</v>
      </c>
      <c r="R15" s="156">
        <f t="shared" ref="R15:R41" si="8">P15-Q15</f>
        <v>2595810</v>
      </c>
      <c r="S15" s="157">
        <f>$S$2*(G15+H15)/2*J15*M15*N15</f>
        <v>7290236.1437165849</v>
      </c>
      <c r="T15" s="204">
        <v>7290236</v>
      </c>
      <c r="U15" s="158">
        <f t="shared" ref="U15:U40" si="9">S15*0.7</f>
        <v>5103165.3006016091</v>
      </c>
      <c r="V15" s="189">
        <f t="shared" si="0"/>
        <v>2187070.8431149758</v>
      </c>
      <c r="W15" s="197"/>
      <c r="X15" s="192">
        <f t="shared" si="1"/>
        <v>1362463.8562834151</v>
      </c>
      <c r="Y15" s="159">
        <f t="shared" si="2"/>
        <v>953724.69939839095</v>
      </c>
      <c r="Z15" s="159">
        <f t="shared" si="3"/>
        <v>408739.15688502416</v>
      </c>
      <c r="AA15" s="160">
        <f t="shared" ref="AA15:AA41" si="10">R15</f>
        <v>2595810</v>
      </c>
      <c r="AB15" s="161">
        <f t="shared" ref="AB15:AB41" si="11">S15-AA15</f>
        <v>4694426.1437165849</v>
      </c>
      <c r="AC15" s="168">
        <f t="shared" ref="AC15:AC41" si="12">Q15-AB15</f>
        <v>1362463.8562834151</v>
      </c>
      <c r="AD15" s="168">
        <f t="shared" ref="AD15:AD41" si="13">U15-AB15</f>
        <v>408739.15688502416</v>
      </c>
      <c r="AE15" s="170">
        <f t="shared" ref="AE15:AE41" si="14">Q15</f>
        <v>6056890</v>
      </c>
      <c r="AF15" s="170">
        <f t="shared" ref="AF15:AF41" si="15">S15-AE15</f>
        <v>1233346.1437165849</v>
      </c>
      <c r="AG15" s="171">
        <f t="shared" ref="AG15:AG41" si="16">R15-AF15</f>
        <v>1362463.8562834151</v>
      </c>
      <c r="AH15" s="171">
        <f t="shared" ref="AH15:AH41" si="17">V15-AF15</f>
        <v>953724.69939839095</v>
      </c>
    </row>
    <row r="16" spans="1:35" ht="15.75" x14ac:dyDescent="0.25">
      <c r="A16" s="82">
        <v>3</v>
      </c>
      <c r="B16" s="83" t="s">
        <v>5</v>
      </c>
      <c r="C16" s="84">
        <v>16055</v>
      </c>
      <c r="D16" s="85">
        <v>114</v>
      </c>
      <c r="E16" s="85">
        <v>21</v>
      </c>
      <c r="F16" s="85">
        <f t="shared" si="4"/>
        <v>93</v>
      </c>
      <c r="G16" s="85">
        <f t="shared" si="5"/>
        <v>7.4612056806473842E-3</v>
      </c>
      <c r="H16" s="85">
        <f t="shared" si="6"/>
        <v>9.2592592592592587E-3</v>
      </c>
      <c r="I16" s="85"/>
      <c r="J16" s="84">
        <v>1.1299999999999999</v>
      </c>
      <c r="K16" s="84"/>
      <c r="L16" s="84"/>
      <c r="M16" s="84">
        <v>1</v>
      </c>
      <c r="N16" s="84">
        <v>1</v>
      </c>
      <c r="O16" s="84">
        <v>1.0069999999999999</v>
      </c>
      <c r="P16" s="155">
        <v>8708800</v>
      </c>
      <c r="Q16" s="156">
        <f t="shared" si="7"/>
        <v>6096160</v>
      </c>
      <c r="R16" s="156">
        <f t="shared" si="8"/>
        <v>2612640</v>
      </c>
      <c r="S16" s="157">
        <f>$S$2*(G16+H16)/2*J16*M16*N16+O16</f>
        <v>7374668.508550358</v>
      </c>
      <c r="T16" s="204">
        <v>7374668</v>
      </c>
      <c r="U16" s="158">
        <f t="shared" si="9"/>
        <v>5162267.95598525</v>
      </c>
      <c r="V16" s="189">
        <f t="shared" si="0"/>
        <v>2212400.5525651081</v>
      </c>
      <c r="W16" s="197"/>
      <c r="X16" s="192">
        <f t="shared" si="1"/>
        <v>1334131.491449642</v>
      </c>
      <c r="Y16" s="159">
        <f t="shared" si="2"/>
        <v>933892.04401475005</v>
      </c>
      <c r="Z16" s="159">
        <f t="shared" si="3"/>
        <v>400239.44743489195</v>
      </c>
      <c r="AA16" s="160">
        <f t="shared" si="10"/>
        <v>2612640</v>
      </c>
      <c r="AB16" s="161">
        <f t="shared" si="11"/>
        <v>4762028.508550358</v>
      </c>
      <c r="AC16" s="168">
        <f t="shared" si="12"/>
        <v>1334131.491449642</v>
      </c>
      <c r="AD16" s="168">
        <f t="shared" si="13"/>
        <v>400239.44743489195</v>
      </c>
      <c r="AE16" s="170">
        <f t="shared" si="14"/>
        <v>6096160</v>
      </c>
      <c r="AF16" s="170">
        <f t="shared" si="15"/>
        <v>1278508.508550358</v>
      </c>
      <c r="AG16" s="171">
        <f t="shared" si="16"/>
        <v>1334131.491449642</v>
      </c>
      <c r="AH16" s="171">
        <f t="shared" si="17"/>
        <v>933892.04401475005</v>
      </c>
    </row>
    <row r="17" spans="1:34" ht="15.75" x14ac:dyDescent="0.25">
      <c r="A17" s="82">
        <v>4</v>
      </c>
      <c r="B17" s="83" t="s">
        <v>6</v>
      </c>
      <c r="C17" s="84">
        <v>33467</v>
      </c>
      <c r="D17" s="85">
        <v>311</v>
      </c>
      <c r="E17" s="85">
        <v>45</v>
      </c>
      <c r="F17" s="85">
        <f t="shared" si="4"/>
        <v>266</v>
      </c>
      <c r="G17" s="85">
        <f t="shared" si="5"/>
        <v>1.5553047057877672E-2</v>
      </c>
      <c r="H17" s="85">
        <f t="shared" si="6"/>
        <v>2.6483472720031861E-2</v>
      </c>
      <c r="I17" s="85">
        <f t="shared" ref="I17" si="18">E17/D17*100</f>
        <v>14.469453376205788</v>
      </c>
      <c r="J17" s="86"/>
      <c r="K17" s="84">
        <v>0.98299999999999998</v>
      </c>
      <c r="L17" s="84"/>
      <c r="M17" s="84">
        <v>1</v>
      </c>
      <c r="N17" s="84">
        <v>1</v>
      </c>
      <c r="O17" s="84"/>
      <c r="P17" s="155">
        <v>19500000</v>
      </c>
      <c r="Q17" s="156">
        <f t="shared" si="7"/>
        <v>13650000</v>
      </c>
      <c r="R17" s="156">
        <f t="shared" si="8"/>
        <v>5850000</v>
      </c>
      <c r="S17" s="157">
        <f>$S$2*(G17+H17)/2*K17*M17*N17</f>
        <v>16128572.19188262</v>
      </c>
      <c r="T17" s="204">
        <v>16128572</v>
      </c>
      <c r="U17" s="158">
        <f t="shared" si="9"/>
        <v>11290000.534317832</v>
      </c>
      <c r="V17" s="189">
        <f t="shared" si="0"/>
        <v>4838571.6575647872</v>
      </c>
      <c r="W17" s="197"/>
      <c r="X17" s="192">
        <f t="shared" si="1"/>
        <v>3371427.8081173804</v>
      </c>
      <c r="Y17" s="159">
        <f t="shared" si="2"/>
        <v>2359999.4656821676</v>
      </c>
      <c r="Z17" s="159">
        <f t="shared" si="3"/>
        <v>1011428.3424352128</v>
      </c>
      <c r="AA17" s="160">
        <f t="shared" si="10"/>
        <v>5850000</v>
      </c>
      <c r="AB17" s="161">
        <f t="shared" si="11"/>
        <v>10278572.19188262</v>
      </c>
      <c r="AC17" s="168">
        <f t="shared" si="12"/>
        <v>3371427.8081173804</v>
      </c>
      <c r="AD17" s="168">
        <f t="shared" si="13"/>
        <v>1011428.3424352128</v>
      </c>
      <c r="AE17" s="170">
        <f t="shared" si="14"/>
        <v>13650000</v>
      </c>
      <c r="AF17" s="170">
        <f t="shared" si="15"/>
        <v>2478572.1918826196</v>
      </c>
      <c r="AG17" s="171">
        <f t="shared" si="16"/>
        <v>3371427.8081173804</v>
      </c>
      <c r="AH17" s="171">
        <f t="shared" si="17"/>
        <v>2359999.4656821676</v>
      </c>
    </row>
    <row r="18" spans="1:34" ht="15.75" x14ac:dyDescent="0.25">
      <c r="A18" s="82">
        <v>5</v>
      </c>
      <c r="B18" s="83" t="s">
        <v>7</v>
      </c>
      <c r="C18" s="84">
        <v>17774</v>
      </c>
      <c r="D18" s="85">
        <v>324</v>
      </c>
      <c r="E18" s="85">
        <v>26</v>
      </c>
      <c r="F18" s="85">
        <f t="shared" si="4"/>
        <v>298</v>
      </c>
      <c r="G18" s="85">
        <f t="shared" si="5"/>
        <v>8.2600728600328004E-3</v>
      </c>
      <c r="H18" s="85">
        <f t="shared" si="6"/>
        <v>2.9669454400637195E-2</v>
      </c>
      <c r="I18" s="85"/>
      <c r="J18" s="84">
        <v>1.0533999999999999</v>
      </c>
      <c r="K18" s="84"/>
      <c r="L18" s="84"/>
      <c r="M18" s="84">
        <v>1.0147791192304001</v>
      </c>
      <c r="N18" s="84">
        <v>1</v>
      </c>
      <c r="O18" s="84"/>
      <c r="P18" s="155">
        <v>18830300</v>
      </c>
      <c r="Q18" s="156">
        <f t="shared" si="7"/>
        <v>13181210</v>
      </c>
      <c r="R18" s="156">
        <f t="shared" si="8"/>
        <v>5649090</v>
      </c>
      <c r="S18" s="157">
        <f>$S$2*(G18+H18)/2*J18*M18*N18</f>
        <v>15825517.38707578</v>
      </c>
      <c r="T18" s="204">
        <v>15825517</v>
      </c>
      <c r="U18" s="158">
        <f t="shared" si="9"/>
        <v>11077862.170953045</v>
      </c>
      <c r="V18" s="189">
        <f t="shared" si="0"/>
        <v>4747655.2161227353</v>
      </c>
      <c r="W18" s="197"/>
      <c r="X18" s="192">
        <f t="shared" si="1"/>
        <v>3004782.61292422</v>
      </c>
      <c r="Y18" s="159">
        <f t="shared" si="2"/>
        <v>2103347.8290469553</v>
      </c>
      <c r="Z18" s="159">
        <f t="shared" si="3"/>
        <v>901434.78387726471</v>
      </c>
      <c r="AA18" s="160">
        <f t="shared" si="10"/>
        <v>5649090</v>
      </c>
      <c r="AB18" s="161">
        <f t="shared" si="11"/>
        <v>10176427.38707578</v>
      </c>
      <c r="AC18" s="168">
        <f t="shared" si="12"/>
        <v>3004782.61292422</v>
      </c>
      <c r="AD18" s="168">
        <f t="shared" si="13"/>
        <v>901434.78387726471</v>
      </c>
      <c r="AE18" s="170">
        <f t="shared" si="14"/>
        <v>13181210</v>
      </c>
      <c r="AF18" s="170">
        <f t="shared" si="15"/>
        <v>2644307.38707578</v>
      </c>
      <c r="AG18" s="171">
        <f t="shared" si="16"/>
        <v>3004782.61292422</v>
      </c>
      <c r="AH18" s="171">
        <f t="shared" si="17"/>
        <v>2103347.8290469553</v>
      </c>
    </row>
    <row r="19" spans="1:34" ht="40.5" x14ac:dyDescent="0.25">
      <c r="A19" s="82">
        <v>6</v>
      </c>
      <c r="B19" s="93" t="s">
        <v>8</v>
      </c>
      <c r="C19" s="84">
        <v>91379</v>
      </c>
      <c r="D19" s="85">
        <v>713</v>
      </c>
      <c r="E19" s="85">
        <v>250</v>
      </c>
      <c r="F19" s="85">
        <f t="shared" si="4"/>
        <v>463</v>
      </c>
      <c r="G19" s="85">
        <f t="shared" si="5"/>
        <v>4.2466366483455455E-2</v>
      </c>
      <c r="H19" s="85">
        <f t="shared" si="6"/>
        <v>4.6097172441258466E-2</v>
      </c>
      <c r="I19" s="85">
        <f t="shared" ref="I19:I37" si="19">E19/D19*100</f>
        <v>35.06311360448808</v>
      </c>
      <c r="J19" s="86"/>
      <c r="K19" s="84">
        <v>0.98099999999999998</v>
      </c>
      <c r="L19" s="84"/>
      <c r="M19" s="84">
        <v>1</v>
      </c>
      <c r="N19" s="84">
        <v>1</v>
      </c>
      <c r="O19" s="84">
        <v>1.0069999999999999</v>
      </c>
      <c r="P19" s="155">
        <v>41912700</v>
      </c>
      <c r="Q19" s="156">
        <f>P19*0.7</f>
        <v>29338890</v>
      </c>
      <c r="R19" s="156">
        <f t="shared" si="8"/>
        <v>12573810</v>
      </c>
      <c r="S19" s="157">
        <f>$S$2*(G19+H19)/2*K19*M19*N19*O19</f>
        <v>34148300.257872507</v>
      </c>
      <c r="T19" s="204">
        <v>34148300</v>
      </c>
      <c r="U19" s="158">
        <f t="shared" si="9"/>
        <v>23903810.180510752</v>
      </c>
      <c r="V19" s="189">
        <f t="shared" si="0"/>
        <v>10244490.077361755</v>
      </c>
      <c r="W19" s="197"/>
      <c r="X19" s="192">
        <f t="shared" si="1"/>
        <v>7764399.742127493</v>
      </c>
      <c r="Y19" s="159">
        <f t="shared" si="2"/>
        <v>5435079.8194892481</v>
      </c>
      <c r="Z19" s="159">
        <f t="shared" si="3"/>
        <v>2329319.9226382449</v>
      </c>
      <c r="AA19" s="160">
        <f t="shared" si="10"/>
        <v>12573810</v>
      </c>
      <c r="AB19" s="161">
        <f t="shared" si="11"/>
        <v>21574490.257872507</v>
      </c>
      <c r="AC19" s="168">
        <f t="shared" si="12"/>
        <v>7764399.742127493</v>
      </c>
      <c r="AD19" s="168">
        <f t="shared" si="13"/>
        <v>2329319.9226382449</v>
      </c>
      <c r="AE19" s="170">
        <f t="shared" si="14"/>
        <v>29338890</v>
      </c>
      <c r="AF19" s="170">
        <f t="shared" si="15"/>
        <v>4809410.257872507</v>
      </c>
      <c r="AG19" s="171">
        <f t="shared" si="16"/>
        <v>7764399.742127493</v>
      </c>
      <c r="AH19" s="171">
        <f t="shared" si="17"/>
        <v>5435079.8194892481</v>
      </c>
    </row>
    <row r="20" spans="1:34" ht="27" x14ac:dyDescent="0.25">
      <c r="A20" s="82">
        <v>7</v>
      </c>
      <c r="B20" s="93" t="s">
        <v>9</v>
      </c>
      <c r="C20" s="84">
        <v>61633</v>
      </c>
      <c r="D20" s="85">
        <v>502</v>
      </c>
      <c r="E20" s="85">
        <v>64</v>
      </c>
      <c r="F20" s="85">
        <f t="shared" si="4"/>
        <v>438</v>
      </c>
      <c r="G20" s="85">
        <f t="shared" si="5"/>
        <v>2.8642571766760525E-2</v>
      </c>
      <c r="H20" s="85">
        <f t="shared" si="6"/>
        <v>4.3608124253285543E-2</v>
      </c>
      <c r="I20" s="85">
        <f t="shared" si="19"/>
        <v>12.749003984063744</v>
      </c>
      <c r="J20" s="86"/>
      <c r="K20" s="84">
        <v>0.98299999999999998</v>
      </c>
      <c r="L20" s="84"/>
      <c r="M20" s="84">
        <v>1</v>
      </c>
      <c r="N20" s="84">
        <v>1</v>
      </c>
      <c r="O20" s="84">
        <v>1.0069999999999999</v>
      </c>
      <c r="P20" s="155">
        <v>32925300</v>
      </c>
      <c r="Q20" s="156">
        <f t="shared" si="7"/>
        <v>23047710</v>
      </c>
      <c r="R20" s="156">
        <f t="shared" si="8"/>
        <v>9877590</v>
      </c>
      <c r="S20" s="157">
        <f>$S$2*(G20+H20)/2*K20*M20*N20*O20</f>
        <v>27915195.568983573</v>
      </c>
      <c r="T20" s="204">
        <v>27915196</v>
      </c>
      <c r="U20" s="158">
        <f t="shared" si="9"/>
        <v>19540636.8982885</v>
      </c>
      <c r="V20" s="189">
        <f t="shared" si="0"/>
        <v>8374558.6706950739</v>
      </c>
      <c r="W20" s="197"/>
      <c r="X20" s="192">
        <f t="shared" si="1"/>
        <v>5010104.4310164265</v>
      </c>
      <c r="Y20" s="159">
        <f t="shared" si="2"/>
        <v>3507073.1017115004</v>
      </c>
      <c r="Z20" s="159">
        <f t="shared" si="3"/>
        <v>1503031.3293049261</v>
      </c>
      <c r="AA20" s="160">
        <f t="shared" si="10"/>
        <v>9877590</v>
      </c>
      <c r="AB20" s="161">
        <f t="shared" si="11"/>
        <v>18037605.568983573</v>
      </c>
      <c r="AC20" s="168">
        <f t="shared" si="12"/>
        <v>5010104.4310164265</v>
      </c>
      <c r="AD20" s="168">
        <f t="shared" si="13"/>
        <v>1503031.3293049261</v>
      </c>
      <c r="AE20" s="170">
        <f t="shared" si="14"/>
        <v>23047710</v>
      </c>
      <c r="AF20" s="170">
        <f t="shared" si="15"/>
        <v>4867485.5689835735</v>
      </c>
      <c r="AG20" s="171">
        <f t="shared" si="16"/>
        <v>5010104.4310164265</v>
      </c>
      <c r="AH20" s="171">
        <f t="shared" si="17"/>
        <v>3507073.1017115004</v>
      </c>
    </row>
    <row r="21" spans="1:34" ht="15.75" x14ac:dyDescent="0.25">
      <c r="A21" s="82">
        <v>8</v>
      </c>
      <c r="B21" s="83" t="s">
        <v>10</v>
      </c>
      <c r="C21" s="84">
        <v>88917</v>
      </c>
      <c r="D21" s="85">
        <v>556</v>
      </c>
      <c r="E21" s="85">
        <v>108</v>
      </c>
      <c r="F21" s="85">
        <f t="shared" si="4"/>
        <v>448</v>
      </c>
      <c r="G21" s="85">
        <f t="shared" si="5"/>
        <v>4.1322206509257144E-2</v>
      </c>
      <c r="H21" s="85">
        <f t="shared" si="6"/>
        <v>4.460374352847471E-2</v>
      </c>
      <c r="I21" s="85">
        <f t="shared" si="19"/>
        <v>19.424460431654676</v>
      </c>
      <c r="J21" s="86"/>
      <c r="K21" s="84">
        <v>0.98199999999999998</v>
      </c>
      <c r="L21" s="84"/>
      <c r="M21" s="84">
        <v>1</v>
      </c>
      <c r="N21" s="84">
        <v>1</v>
      </c>
      <c r="O21" s="84"/>
      <c r="P21" s="155">
        <v>39567800</v>
      </c>
      <c r="Q21" s="156">
        <f t="shared" si="7"/>
        <v>27697460</v>
      </c>
      <c r="R21" s="156">
        <f t="shared" si="8"/>
        <v>11870340</v>
      </c>
      <c r="S21" s="157">
        <f>$S$2*(G21+H21)/2*K21*M21*N21</f>
        <v>32934530.871151835</v>
      </c>
      <c r="T21" s="204">
        <v>32934531</v>
      </c>
      <c r="U21" s="158">
        <f>S21</f>
        <v>32934530.871151835</v>
      </c>
      <c r="V21" s="189"/>
      <c r="W21" s="197"/>
      <c r="X21" s="192">
        <f t="shared" si="1"/>
        <v>6633269.1288481653</v>
      </c>
      <c r="Y21" s="159">
        <f t="shared" si="2"/>
        <v>-5237070.8711518347</v>
      </c>
      <c r="Z21" s="159">
        <f t="shared" si="3"/>
        <v>11870340</v>
      </c>
      <c r="AA21" s="160">
        <f t="shared" si="10"/>
        <v>11870340</v>
      </c>
      <c r="AB21" s="161">
        <f t="shared" si="11"/>
        <v>21064190.871151835</v>
      </c>
      <c r="AC21" s="168">
        <f t="shared" si="12"/>
        <v>6633269.1288481653</v>
      </c>
      <c r="AD21" s="168">
        <f t="shared" si="13"/>
        <v>11870340</v>
      </c>
      <c r="AE21" s="170">
        <f t="shared" si="14"/>
        <v>27697460</v>
      </c>
      <c r="AF21" s="170">
        <f t="shared" si="15"/>
        <v>5237070.8711518347</v>
      </c>
      <c r="AG21" s="171">
        <f t="shared" si="16"/>
        <v>6633269.1288481653</v>
      </c>
      <c r="AH21" s="171">
        <f t="shared" si="17"/>
        <v>-5237070.8711518347</v>
      </c>
    </row>
    <row r="22" spans="1:34" ht="15.75" x14ac:dyDescent="0.25">
      <c r="A22" s="82">
        <v>9</v>
      </c>
      <c r="B22" s="83" t="s">
        <v>11</v>
      </c>
      <c r="C22" s="84">
        <v>1094548</v>
      </c>
      <c r="D22" s="85">
        <v>4733</v>
      </c>
      <c r="E22" s="85">
        <v>540</v>
      </c>
      <c r="F22" s="85">
        <f t="shared" si="4"/>
        <v>4193</v>
      </c>
      <c r="G22" s="85">
        <f t="shared" si="5"/>
        <v>0.50866694209537422</v>
      </c>
      <c r="H22" s="85">
        <f t="shared" si="6"/>
        <v>0.417463162086818</v>
      </c>
      <c r="I22" s="85">
        <f t="shared" si="19"/>
        <v>11.409254172829073</v>
      </c>
      <c r="J22" s="86"/>
      <c r="K22" s="84">
        <v>0.98299999999999998</v>
      </c>
      <c r="L22" s="84"/>
      <c r="M22" s="84">
        <v>1</v>
      </c>
      <c r="N22" s="84">
        <v>1</v>
      </c>
      <c r="O22" s="84"/>
      <c r="P22" s="155">
        <v>406158100</v>
      </c>
      <c r="Q22" s="156">
        <f t="shared" si="7"/>
        <v>284310670</v>
      </c>
      <c r="R22" s="156">
        <f t="shared" si="8"/>
        <v>121847430</v>
      </c>
      <c r="S22" s="157">
        <f>$S$2*(G22+H22)/2*K22*M22*N22</f>
        <v>355337604.61844492</v>
      </c>
      <c r="T22" s="204">
        <v>355337604</v>
      </c>
      <c r="U22" s="158">
        <f t="shared" si="9"/>
        <v>248736323.23291144</v>
      </c>
      <c r="V22" s="189">
        <f t="shared" si="0"/>
        <v>106601281.38553348</v>
      </c>
      <c r="W22" s="197"/>
      <c r="X22" s="192">
        <f t="shared" si="1"/>
        <v>50820495.38155508</v>
      </c>
      <c r="Y22" s="159">
        <f t="shared" si="2"/>
        <v>35574346.767088562</v>
      </c>
      <c r="Z22" s="159">
        <f t="shared" si="3"/>
        <v>15246148.614466518</v>
      </c>
      <c r="AA22" s="160">
        <f t="shared" si="10"/>
        <v>121847430</v>
      </c>
      <c r="AB22" s="161">
        <f t="shared" si="11"/>
        <v>233490174.61844492</v>
      </c>
      <c r="AC22" s="168">
        <f t="shared" si="12"/>
        <v>50820495.38155508</v>
      </c>
      <c r="AD22" s="168">
        <f t="shared" si="13"/>
        <v>15246148.614466518</v>
      </c>
      <c r="AE22" s="170">
        <f t="shared" si="14"/>
        <v>284310670</v>
      </c>
      <c r="AF22" s="170">
        <f t="shared" si="15"/>
        <v>71026934.61844492</v>
      </c>
      <c r="AG22" s="171">
        <f t="shared" si="16"/>
        <v>50820495.38155508</v>
      </c>
      <c r="AH22" s="171">
        <f t="shared" si="17"/>
        <v>35574346.767088562</v>
      </c>
    </row>
    <row r="23" spans="1:34" ht="27" x14ac:dyDescent="0.25">
      <c r="A23" s="82">
        <v>10</v>
      </c>
      <c r="B23" s="83" t="s">
        <v>12</v>
      </c>
      <c r="C23" s="84">
        <v>63995</v>
      </c>
      <c r="D23" s="85">
        <v>553</v>
      </c>
      <c r="E23" s="85">
        <v>34</v>
      </c>
      <c r="F23" s="85">
        <f t="shared" si="4"/>
        <v>519</v>
      </c>
      <c r="G23" s="85">
        <f t="shared" si="5"/>
        <v>2.9740258955654273E-2</v>
      </c>
      <c r="H23" s="85">
        <f t="shared" si="6"/>
        <v>5.1672640382317801E-2</v>
      </c>
      <c r="I23" s="85">
        <f t="shared" si="19"/>
        <v>6.1482820976491857</v>
      </c>
      <c r="J23" s="86"/>
      <c r="K23" s="84">
        <v>0.98499999999999999</v>
      </c>
      <c r="L23" s="84"/>
      <c r="M23" s="84">
        <v>1</v>
      </c>
      <c r="N23" s="84">
        <v>1</v>
      </c>
      <c r="O23" s="84">
        <v>1.0069999999999999</v>
      </c>
      <c r="P23" s="155">
        <v>38645300</v>
      </c>
      <c r="Q23" s="156">
        <f t="shared" si="7"/>
        <v>27051710</v>
      </c>
      <c r="R23" s="156">
        <f t="shared" si="8"/>
        <v>11593590</v>
      </c>
      <c r="S23" s="157">
        <f>$S$2*(G23+H23)/2*K23*M23*N23*O23</f>
        <v>31519155.564821813</v>
      </c>
      <c r="T23" s="204">
        <v>31519156</v>
      </c>
      <c r="U23" s="158">
        <f t="shared" si="9"/>
        <v>22063408.895375267</v>
      </c>
      <c r="V23" s="189">
        <f t="shared" si="0"/>
        <v>9455746.6694465466</v>
      </c>
      <c r="W23" s="197"/>
      <c r="X23" s="192">
        <f t="shared" si="1"/>
        <v>7126144.4351781867</v>
      </c>
      <c r="Y23" s="159">
        <f t="shared" si="2"/>
        <v>4988301.1046247333</v>
      </c>
      <c r="Z23" s="159">
        <f t="shared" si="3"/>
        <v>2137843.3305534534</v>
      </c>
      <c r="AA23" s="160">
        <f t="shared" si="10"/>
        <v>11593590</v>
      </c>
      <c r="AB23" s="161">
        <f t="shared" si="11"/>
        <v>19925565.564821813</v>
      </c>
      <c r="AC23" s="168">
        <f t="shared" si="12"/>
        <v>7126144.4351781867</v>
      </c>
      <c r="AD23" s="168">
        <f t="shared" si="13"/>
        <v>2137843.3305534534</v>
      </c>
      <c r="AE23" s="170">
        <f t="shared" si="14"/>
        <v>27051710</v>
      </c>
      <c r="AF23" s="170">
        <f t="shared" si="15"/>
        <v>4467445.5648218133</v>
      </c>
      <c r="AG23" s="171">
        <f t="shared" si="16"/>
        <v>7126144.4351781867</v>
      </c>
      <c r="AH23" s="171">
        <f t="shared" si="17"/>
        <v>4988301.1046247333</v>
      </c>
    </row>
    <row r="24" spans="1:34" ht="15.75" x14ac:dyDescent="0.25">
      <c r="A24" s="94">
        <v>11</v>
      </c>
      <c r="B24" s="83" t="s">
        <v>13</v>
      </c>
      <c r="C24" s="84">
        <v>70821</v>
      </c>
      <c r="D24" s="85">
        <v>383</v>
      </c>
      <c r="E24" s="85">
        <v>68</v>
      </c>
      <c r="F24" s="85">
        <f t="shared" si="4"/>
        <v>315</v>
      </c>
      <c r="G24" s="85">
        <f t="shared" si="5"/>
        <v>3.291249128054366E-2</v>
      </c>
      <c r="H24" s="85">
        <f t="shared" si="6"/>
        <v>3.1362007168458779E-2</v>
      </c>
      <c r="I24" s="85">
        <f t="shared" si="19"/>
        <v>17.75456919060052</v>
      </c>
      <c r="J24" s="86"/>
      <c r="K24" s="84">
        <v>0.98199999999999998</v>
      </c>
      <c r="L24" s="84"/>
      <c r="M24" s="84">
        <v>1</v>
      </c>
      <c r="N24" s="84">
        <v>1.01</v>
      </c>
      <c r="O24" s="84"/>
      <c r="P24" s="155">
        <v>29736700</v>
      </c>
      <c r="Q24" s="156">
        <f t="shared" si="7"/>
        <v>20815690</v>
      </c>
      <c r="R24" s="156">
        <f t="shared" si="8"/>
        <v>8921010</v>
      </c>
      <c r="S24" s="157">
        <f>$S$2*(G24+H24)/2*K24*M24*N24</f>
        <v>24882110.200603988</v>
      </c>
      <c r="T24" s="204">
        <v>24882110</v>
      </c>
      <c r="U24" s="158">
        <f t="shared" si="9"/>
        <v>17417477.140422791</v>
      </c>
      <c r="V24" s="189">
        <f t="shared" si="0"/>
        <v>7464633.0601811968</v>
      </c>
      <c r="W24" s="197"/>
      <c r="X24" s="192">
        <f t="shared" si="1"/>
        <v>4854589.799396012</v>
      </c>
      <c r="Y24" s="159">
        <f t="shared" si="2"/>
        <v>3398212.8595772088</v>
      </c>
      <c r="Z24" s="159">
        <f t="shared" si="3"/>
        <v>1456376.9398188032</v>
      </c>
      <c r="AA24" s="160">
        <f t="shared" si="10"/>
        <v>8921010</v>
      </c>
      <c r="AB24" s="161">
        <f t="shared" si="11"/>
        <v>15961100.200603988</v>
      </c>
      <c r="AC24" s="168">
        <f t="shared" si="12"/>
        <v>4854589.799396012</v>
      </c>
      <c r="AD24" s="168">
        <f t="shared" si="13"/>
        <v>1456376.9398188032</v>
      </c>
      <c r="AE24" s="170">
        <f t="shared" si="14"/>
        <v>20815690</v>
      </c>
      <c r="AF24" s="170">
        <f t="shared" si="15"/>
        <v>4066420.200603988</v>
      </c>
      <c r="AG24" s="171">
        <f t="shared" si="16"/>
        <v>4854589.799396012</v>
      </c>
      <c r="AH24" s="171">
        <f t="shared" si="17"/>
        <v>3398212.8595772088</v>
      </c>
    </row>
    <row r="25" spans="1:34" ht="15.75" x14ac:dyDescent="0.25">
      <c r="A25" s="94">
        <v>12</v>
      </c>
      <c r="B25" s="83" t="s">
        <v>14</v>
      </c>
      <c r="C25" s="84">
        <v>49748</v>
      </c>
      <c r="D25" s="85">
        <v>328</v>
      </c>
      <c r="E25" s="85">
        <v>80</v>
      </c>
      <c r="F25" s="85">
        <f t="shared" si="4"/>
        <v>248</v>
      </c>
      <c r="G25" s="85">
        <f t="shared" si="5"/>
        <v>2.3119281233313367E-2</v>
      </c>
      <c r="H25" s="85">
        <f t="shared" si="6"/>
        <v>2.4691358024691357E-2</v>
      </c>
      <c r="I25" s="85">
        <f t="shared" si="19"/>
        <v>24.390243902439025</v>
      </c>
      <c r="J25" s="86"/>
      <c r="K25" s="84">
        <v>0.98099999999999998</v>
      </c>
      <c r="L25" s="84"/>
      <c r="M25" s="84">
        <v>1</v>
      </c>
      <c r="N25" s="84">
        <v>1</v>
      </c>
      <c r="O25" s="84"/>
      <c r="P25" s="155">
        <v>22269100</v>
      </c>
      <c r="Q25" s="156">
        <f t="shared" si="7"/>
        <v>15588369.999999998</v>
      </c>
      <c r="R25" s="156">
        <f t="shared" si="8"/>
        <v>6680730.0000000019</v>
      </c>
      <c r="S25" s="157">
        <f>$S$2*(G25+H25)/2*K25*M25*N25</f>
        <v>18306663.938433599</v>
      </c>
      <c r="T25" s="204">
        <v>18306664</v>
      </c>
      <c r="U25" s="158">
        <f t="shared" si="9"/>
        <v>12814664.756903518</v>
      </c>
      <c r="V25" s="189">
        <f t="shared" si="0"/>
        <v>5491999.1815300807</v>
      </c>
      <c r="W25" s="197"/>
      <c r="X25" s="192">
        <f t="shared" si="1"/>
        <v>3962436.0615664013</v>
      </c>
      <c r="Y25" s="159">
        <f t="shared" si="2"/>
        <v>2773705.2430964801</v>
      </c>
      <c r="Z25" s="159">
        <f t="shared" si="3"/>
        <v>1188730.8184699211</v>
      </c>
      <c r="AA25" s="160">
        <f t="shared" si="10"/>
        <v>6680730.0000000019</v>
      </c>
      <c r="AB25" s="161">
        <f t="shared" si="11"/>
        <v>11625933.938433597</v>
      </c>
      <c r="AC25" s="168">
        <f t="shared" si="12"/>
        <v>3962436.0615664013</v>
      </c>
      <c r="AD25" s="168">
        <f t="shared" si="13"/>
        <v>1188730.8184699211</v>
      </c>
      <c r="AE25" s="170">
        <f t="shared" si="14"/>
        <v>15588369.999999998</v>
      </c>
      <c r="AF25" s="170">
        <f t="shared" si="15"/>
        <v>2718293.9384336006</v>
      </c>
      <c r="AG25" s="171">
        <f t="shared" si="16"/>
        <v>3962436.0615664013</v>
      </c>
      <c r="AH25" s="171">
        <f t="shared" si="17"/>
        <v>2773705.2430964801</v>
      </c>
    </row>
    <row r="26" spans="1:34" ht="15.75" x14ac:dyDescent="0.25">
      <c r="A26" s="94">
        <v>13</v>
      </c>
      <c r="B26" s="83" t="s">
        <v>15</v>
      </c>
      <c r="C26" s="84">
        <v>182496</v>
      </c>
      <c r="D26" s="85">
        <v>854</v>
      </c>
      <c r="E26" s="85">
        <v>82</v>
      </c>
      <c r="F26" s="85">
        <f t="shared" si="4"/>
        <v>772</v>
      </c>
      <c r="G26" s="85">
        <f t="shared" si="5"/>
        <v>8.4810974269412961E-2</v>
      </c>
      <c r="H26" s="85">
        <f t="shared" si="6"/>
        <v>7.6861808044603741E-2</v>
      </c>
      <c r="I26" s="85">
        <f t="shared" si="19"/>
        <v>9.6018735362997649</v>
      </c>
      <c r="J26" s="86"/>
      <c r="K26" s="84">
        <v>0.98399999999999999</v>
      </c>
      <c r="L26" s="84"/>
      <c r="M26" s="84">
        <v>1</v>
      </c>
      <c r="N26" s="84">
        <v>1</v>
      </c>
      <c r="O26" s="84">
        <v>1.0069999999999999</v>
      </c>
      <c r="P26" s="155">
        <v>72727900</v>
      </c>
      <c r="Q26" s="156">
        <f t="shared" si="7"/>
        <v>50909530</v>
      </c>
      <c r="R26" s="156">
        <f t="shared" si="8"/>
        <v>21818370</v>
      </c>
      <c r="S26" s="157">
        <f>$S$2*(G26+H26)/2*K26*M26*N26*O26</f>
        <v>62528373.603148267</v>
      </c>
      <c r="T26" s="204">
        <v>62528374</v>
      </c>
      <c r="U26" s="158">
        <f t="shared" si="9"/>
        <v>43769861.522203781</v>
      </c>
      <c r="V26" s="189">
        <f t="shared" si="0"/>
        <v>18758512.080944486</v>
      </c>
      <c r="W26" s="197"/>
      <c r="X26" s="192">
        <f t="shared" si="1"/>
        <v>10199526.396851733</v>
      </c>
      <c r="Y26" s="159">
        <f t="shared" si="2"/>
        <v>7139668.4777962193</v>
      </c>
      <c r="Z26" s="159">
        <f t="shared" si="3"/>
        <v>3059857.919055514</v>
      </c>
      <c r="AA26" s="160">
        <f t="shared" si="10"/>
        <v>21818370</v>
      </c>
      <c r="AB26" s="161">
        <f t="shared" si="11"/>
        <v>40710003.603148267</v>
      </c>
      <c r="AC26" s="168">
        <f t="shared" si="12"/>
        <v>10199526.396851733</v>
      </c>
      <c r="AD26" s="168">
        <f t="shared" si="13"/>
        <v>3059857.919055514</v>
      </c>
      <c r="AE26" s="170">
        <f t="shared" si="14"/>
        <v>50909530</v>
      </c>
      <c r="AF26" s="170">
        <f t="shared" si="15"/>
        <v>11618843.603148267</v>
      </c>
      <c r="AG26" s="171">
        <f t="shared" si="16"/>
        <v>10199526.396851733</v>
      </c>
      <c r="AH26" s="171">
        <f t="shared" si="17"/>
        <v>7139668.4777962193</v>
      </c>
    </row>
    <row r="27" spans="1:34" ht="27" x14ac:dyDescent="0.25">
      <c r="A27" s="94">
        <v>14</v>
      </c>
      <c r="B27" s="83" t="s">
        <v>16</v>
      </c>
      <c r="C27" s="84">
        <v>41080</v>
      </c>
      <c r="D27" s="85">
        <v>141</v>
      </c>
      <c r="E27" s="85">
        <v>54</v>
      </c>
      <c r="F27" s="85">
        <f t="shared" si="4"/>
        <v>87</v>
      </c>
      <c r="G27" s="85">
        <f t="shared" si="5"/>
        <v>1.9091020203113956E-2</v>
      </c>
      <c r="H27" s="85">
        <f t="shared" si="6"/>
        <v>8.6618876941457583E-3</v>
      </c>
      <c r="I27" s="85">
        <f t="shared" si="19"/>
        <v>38.297872340425535</v>
      </c>
      <c r="J27" s="86"/>
      <c r="K27" s="84">
        <v>0.98099999999999998</v>
      </c>
      <c r="L27" s="84"/>
      <c r="M27" s="84">
        <v>1</v>
      </c>
      <c r="N27" s="84">
        <v>1</v>
      </c>
      <c r="O27" s="84"/>
      <c r="P27" s="155">
        <v>12306200</v>
      </c>
      <c r="Q27" s="156">
        <f t="shared" si="7"/>
        <v>8614340</v>
      </c>
      <c r="R27" s="156">
        <f t="shared" si="8"/>
        <v>3691860</v>
      </c>
      <c r="S27" s="157">
        <f>$S$2*(G27+H27)/2*K27*M27*N27</f>
        <v>10626571.11626824</v>
      </c>
      <c r="T27" s="204">
        <v>10626571</v>
      </c>
      <c r="U27" s="158">
        <f>S27</f>
        <v>10626571.11626824</v>
      </c>
      <c r="V27" s="189"/>
      <c r="W27" s="197"/>
      <c r="X27" s="192">
        <f t="shared" si="1"/>
        <v>1679628.8837317601</v>
      </c>
      <c r="Y27" s="159">
        <f t="shared" si="2"/>
        <v>-2012231.1162682399</v>
      </c>
      <c r="Z27" s="159">
        <f t="shared" si="3"/>
        <v>3691860</v>
      </c>
      <c r="AA27" s="160">
        <f t="shared" si="10"/>
        <v>3691860</v>
      </c>
      <c r="AB27" s="161">
        <f t="shared" si="11"/>
        <v>6934711.1162682399</v>
      </c>
      <c r="AC27" s="168">
        <f t="shared" si="12"/>
        <v>1679628.8837317601</v>
      </c>
      <c r="AD27" s="168">
        <f t="shared" si="13"/>
        <v>3691860</v>
      </c>
      <c r="AE27" s="170">
        <f t="shared" si="14"/>
        <v>8614340</v>
      </c>
      <c r="AF27" s="170">
        <f t="shared" si="15"/>
        <v>2012231.1162682399</v>
      </c>
      <c r="AG27" s="171">
        <f t="shared" si="16"/>
        <v>1679628.8837317601</v>
      </c>
      <c r="AH27" s="171">
        <f t="shared" si="17"/>
        <v>-2012231.1162682399</v>
      </c>
    </row>
    <row r="28" spans="1:34" ht="15.75" x14ac:dyDescent="0.25">
      <c r="A28" s="94">
        <v>15</v>
      </c>
      <c r="B28" s="83" t="s">
        <v>17</v>
      </c>
      <c r="C28" s="84">
        <v>46030</v>
      </c>
      <c r="D28" s="85">
        <v>254</v>
      </c>
      <c r="E28" s="85">
        <v>35</v>
      </c>
      <c r="F28" s="85">
        <f t="shared" si="4"/>
        <v>219</v>
      </c>
      <c r="G28" s="85">
        <f t="shared" si="5"/>
        <v>2.139142307568976E-2</v>
      </c>
      <c r="H28" s="85">
        <f t="shared" si="6"/>
        <v>2.1804062126642772E-2</v>
      </c>
      <c r="I28" s="85">
        <f t="shared" si="19"/>
        <v>13.779527559055119</v>
      </c>
      <c r="J28" s="86"/>
      <c r="K28" s="84">
        <v>0.98299999999999998</v>
      </c>
      <c r="L28" s="84"/>
      <c r="M28" s="84">
        <v>1</v>
      </c>
      <c r="N28" s="84">
        <v>1</v>
      </c>
      <c r="O28" s="84"/>
      <c r="P28" s="155">
        <v>19447900</v>
      </c>
      <c r="Q28" s="156">
        <f t="shared" si="7"/>
        <v>13613530</v>
      </c>
      <c r="R28" s="156">
        <f t="shared" si="8"/>
        <v>5834370</v>
      </c>
      <c r="S28" s="157">
        <f>$S$2*(G28+H28)/2*K28*M28*N28</f>
        <v>16573244.053741299</v>
      </c>
      <c r="T28" s="204">
        <v>16573244</v>
      </c>
      <c r="U28" s="158">
        <f t="shared" si="9"/>
        <v>11601270.837618908</v>
      </c>
      <c r="V28" s="189">
        <f t="shared" si="0"/>
        <v>4971973.2161223907</v>
      </c>
      <c r="W28" s="197"/>
      <c r="X28" s="192">
        <f t="shared" si="1"/>
        <v>2874655.9462587014</v>
      </c>
      <c r="Y28" s="159">
        <f t="shared" si="2"/>
        <v>2012259.1623810921</v>
      </c>
      <c r="Z28" s="159">
        <f t="shared" si="3"/>
        <v>862396.7838776093</v>
      </c>
      <c r="AA28" s="160">
        <f t="shared" si="10"/>
        <v>5834370</v>
      </c>
      <c r="AB28" s="161">
        <f t="shared" si="11"/>
        <v>10738874.053741299</v>
      </c>
      <c r="AC28" s="168">
        <f t="shared" si="12"/>
        <v>2874655.9462587014</v>
      </c>
      <c r="AD28" s="168">
        <f t="shared" si="13"/>
        <v>862396.7838776093</v>
      </c>
      <c r="AE28" s="170">
        <f t="shared" si="14"/>
        <v>13613530</v>
      </c>
      <c r="AF28" s="170">
        <f t="shared" si="15"/>
        <v>2959714.0537412986</v>
      </c>
      <c r="AG28" s="171">
        <f t="shared" si="16"/>
        <v>2874655.9462587014</v>
      </c>
      <c r="AH28" s="171">
        <f t="shared" si="17"/>
        <v>2012259.1623810921</v>
      </c>
    </row>
    <row r="29" spans="1:34" ht="15.75" x14ac:dyDescent="0.25">
      <c r="A29" s="94">
        <v>16</v>
      </c>
      <c r="B29" s="83" t="s">
        <v>18</v>
      </c>
      <c r="C29" s="84">
        <v>5247</v>
      </c>
      <c r="D29" s="85">
        <v>23</v>
      </c>
      <c r="E29" s="85">
        <v>6</v>
      </c>
      <c r="F29" s="85">
        <f t="shared" si="4"/>
        <v>17</v>
      </c>
      <c r="G29" s="85">
        <f t="shared" si="5"/>
        <v>2.4384270449303537E-3</v>
      </c>
      <c r="H29" s="85">
        <f t="shared" si="6"/>
        <v>1.6925527678215851E-3</v>
      </c>
      <c r="I29" s="85"/>
      <c r="J29" s="84">
        <v>1.8373451009999999</v>
      </c>
      <c r="K29" s="84"/>
      <c r="L29" s="84"/>
      <c r="M29" s="84">
        <v>1</v>
      </c>
      <c r="N29" s="84">
        <v>1</v>
      </c>
      <c r="O29" s="84"/>
      <c r="P29" s="155">
        <v>3529700</v>
      </c>
      <c r="Q29" s="156">
        <f t="shared" si="7"/>
        <v>2470790</v>
      </c>
      <c r="R29" s="156">
        <f t="shared" si="8"/>
        <v>1058910</v>
      </c>
      <c r="S29" s="157">
        <f>$S$2*(G29+H29)/2*J29*M29*N29</f>
        <v>2962507.5076252497</v>
      </c>
      <c r="T29" s="204">
        <v>2962508</v>
      </c>
      <c r="U29" s="158">
        <f t="shared" si="9"/>
        <v>2073755.2553376746</v>
      </c>
      <c r="V29" s="189">
        <f t="shared" si="0"/>
        <v>888752.25228757504</v>
      </c>
      <c r="W29" s="197"/>
      <c r="X29" s="192">
        <f t="shared" si="1"/>
        <v>567192.49237475032</v>
      </c>
      <c r="Y29" s="159">
        <f t="shared" si="2"/>
        <v>397034.74466232536</v>
      </c>
      <c r="Z29" s="159">
        <f t="shared" si="3"/>
        <v>170157.74771242496</v>
      </c>
      <c r="AA29" s="160">
        <f t="shared" si="10"/>
        <v>1058910</v>
      </c>
      <c r="AB29" s="161">
        <f t="shared" si="11"/>
        <v>1903597.5076252497</v>
      </c>
      <c r="AC29" s="168">
        <f t="shared" si="12"/>
        <v>567192.49237475032</v>
      </c>
      <c r="AD29" s="168">
        <f t="shared" si="13"/>
        <v>170157.74771242496</v>
      </c>
      <c r="AE29" s="170">
        <f t="shared" si="14"/>
        <v>2470790</v>
      </c>
      <c r="AF29" s="170">
        <f t="shared" si="15"/>
        <v>491717.50762524968</v>
      </c>
      <c r="AG29" s="171">
        <f t="shared" si="16"/>
        <v>567192.49237475032</v>
      </c>
      <c r="AH29" s="171">
        <f t="shared" si="17"/>
        <v>397034.74466232536</v>
      </c>
    </row>
    <row r="30" spans="1:34" ht="40.5" x14ac:dyDescent="0.25">
      <c r="A30" s="94">
        <v>17</v>
      </c>
      <c r="B30" s="93" t="s">
        <v>19</v>
      </c>
      <c r="C30" s="84">
        <v>10095</v>
      </c>
      <c r="D30" s="85">
        <v>49</v>
      </c>
      <c r="E30" s="85">
        <v>9</v>
      </c>
      <c r="F30" s="85">
        <f t="shared" si="4"/>
        <v>40</v>
      </c>
      <c r="G30" s="85">
        <f t="shared" si="5"/>
        <v>4.6914276764955061E-3</v>
      </c>
      <c r="H30" s="85">
        <f t="shared" si="6"/>
        <v>3.9824771007566703E-3</v>
      </c>
      <c r="I30" s="85"/>
      <c r="J30" s="84">
        <v>1.22</v>
      </c>
      <c r="K30" s="84"/>
      <c r="L30" s="84"/>
      <c r="M30" s="84">
        <v>1</v>
      </c>
      <c r="N30" s="85">
        <v>1</v>
      </c>
      <c r="O30" s="85"/>
      <c r="P30" s="155">
        <v>4816100</v>
      </c>
      <c r="Q30" s="156">
        <f t="shared" si="7"/>
        <v>3371270</v>
      </c>
      <c r="R30" s="156">
        <f t="shared" si="8"/>
        <v>1444830</v>
      </c>
      <c r="S30" s="157">
        <f>$S$2*(G30+H30)/2*J30*M30*N30</f>
        <v>4130381.1688587721</v>
      </c>
      <c r="T30" s="204">
        <v>4130381</v>
      </c>
      <c r="U30" s="158">
        <f t="shared" si="9"/>
        <v>2891266.8182011405</v>
      </c>
      <c r="V30" s="189">
        <f t="shared" si="0"/>
        <v>1239114.3506576316</v>
      </c>
      <c r="W30" s="197"/>
      <c r="X30" s="192">
        <f t="shared" si="1"/>
        <v>685718.83114122786</v>
      </c>
      <c r="Y30" s="159">
        <f t="shared" si="2"/>
        <v>480003.1817988595</v>
      </c>
      <c r="Z30" s="159">
        <f t="shared" si="3"/>
        <v>205715.64934236836</v>
      </c>
      <c r="AA30" s="160">
        <f t="shared" si="10"/>
        <v>1444830</v>
      </c>
      <c r="AB30" s="161">
        <f t="shared" si="11"/>
        <v>2685551.1688587721</v>
      </c>
      <c r="AC30" s="168">
        <f t="shared" si="12"/>
        <v>685718.83114122786</v>
      </c>
      <c r="AD30" s="168">
        <f t="shared" si="13"/>
        <v>205715.64934236836</v>
      </c>
      <c r="AE30" s="170">
        <f t="shared" si="14"/>
        <v>3371270</v>
      </c>
      <c r="AF30" s="170">
        <f t="shared" si="15"/>
        <v>759111.16885877214</v>
      </c>
      <c r="AG30" s="171">
        <f t="shared" si="16"/>
        <v>685718.83114122786</v>
      </c>
      <c r="AH30" s="171">
        <f t="shared" si="17"/>
        <v>480003.1817988595</v>
      </c>
    </row>
    <row r="31" spans="1:34" ht="40.5" x14ac:dyDescent="0.25">
      <c r="A31" s="94">
        <v>18</v>
      </c>
      <c r="B31" s="95" t="s">
        <v>235</v>
      </c>
      <c r="C31" s="96">
        <v>20809</v>
      </c>
      <c r="D31" s="85">
        <v>191</v>
      </c>
      <c r="E31" s="85">
        <v>14</v>
      </c>
      <c r="F31" s="85">
        <f t="shared" si="4"/>
        <v>177</v>
      </c>
      <c r="G31" s="85">
        <f t="shared" si="5"/>
        <v>9.6705218940262485E-3</v>
      </c>
      <c r="H31" s="85">
        <f t="shared" si="6"/>
        <v>1.7622461170848269E-2</v>
      </c>
      <c r="I31" s="85">
        <f t="shared" si="19"/>
        <v>7.3298429319371721</v>
      </c>
      <c r="J31" s="86"/>
      <c r="K31" s="85">
        <v>0.98399999999999999</v>
      </c>
      <c r="L31" s="85"/>
      <c r="M31" s="85">
        <v>1</v>
      </c>
      <c r="N31" s="85">
        <v>1</v>
      </c>
      <c r="O31" s="85"/>
      <c r="P31" s="155">
        <v>12448300</v>
      </c>
      <c r="Q31" s="156">
        <f t="shared" si="7"/>
        <v>8713810</v>
      </c>
      <c r="R31" s="156">
        <f t="shared" si="8"/>
        <v>3734490</v>
      </c>
      <c r="S31" s="157">
        <f>$S$2*(G31+H31)/2*K31*M31*N31</f>
        <v>10482424.797123717</v>
      </c>
      <c r="T31" s="204">
        <v>10482425</v>
      </c>
      <c r="U31" s="158">
        <f t="shared" si="9"/>
        <v>7337697.3579866011</v>
      </c>
      <c r="V31" s="189">
        <f t="shared" si="0"/>
        <v>3144727.4391371161</v>
      </c>
      <c r="W31" s="197"/>
      <c r="X31" s="192">
        <f t="shared" si="1"/>
        <v>1965875.2028762829</v>
      </c>
      <c r="Y31" s="159">
        <f t="shared" si="2"/>
        <v>1376112.6420133989</v>
      </c>
      <c r="Z31" s="159">
        <f t="shared" si="3"/>
        <v>589762.56086288393</v>
      </c>
      <c r="AA31" s="160">
        <f t="shared" si="10"/>
        <v>3734490</v>
      </c>
      <c r="AB31" s="161">
        <f t="shared" si="11"/>
        <v>6747934.7971237171</v>
      </c>
      <c r="AC31" s="168">
        <f t="shared" si="12"/>
        <v>1965875.2028762829</v>
      </c>
      <c r="AD31" s="168">
        <f t="shared" si="13"/>
        <v>589762.56086288393</v>
      </c>
      <c r="AE31" s="170">
        <f t="shared" si="14"/>
        <v>8713810</v>
      </c>
      <c r="AF31" s="170">
        <f t="shared" si="15"/>
        <v>1768614.7971237171</v>
      </c>
      <c r="AG31" s="171">
        <f t="shared" si="16"/>
        <v>1965875.2028762829</v>
      </c>
      <c r="AH31" s="171">
        <f t="shared" si="17"/>
        <v>1376112.6420133989</v>
      </c>
    </row>
    <row r="32" spans="1:34" ht="40.5" x14ac:dyDescent="0.25">
      <c r="A32" s="94">
        <v>19</v>
      </c>
      <c r="B32" s="95" t="s">
        <v>285</v>
      </c>
      <c r="C32" s="97">
        <v>13150</v>
      </c>
      <c r="D32" s="97">
        <v>66</v>
      </c>
      <c r="E32" s="97">
        <v>12</v>
      </c>
      <c r="F32" s="85">
        <f t="shared" si="4"/>
        <v>54</v>
      </c>
      <c r="G32" s="85">
        <f t="shared" si="5"/>
        <v>6.1111712675498663E-3</v>
      </c>
      <c r="H32" s="85">
        <f t="shared" si="6"/>
        <v>5.3763440860215058E-3</v>
      </c>
      <c r="I32" s="85"/>
      <c r="J32" s="84">
        <v>1.153667</v>
      </c>
      <c r="K32" s="84"/>
      <c r="L32" s="84">
        <v>0.74900005000000003</v>
      </c>
      <c r="M32" s="84">
        <v>1</v>
      </c>
      <c r="N32" s="85">
        <v>1</v>
      </c>
      <c r="O32" s="85"/>
      <c r="P32" s="155">
        <v>6365863.2000000002</v>
      </c>
      <c r="Q32" s="156">
        <f t="shared" si="7"/>
        <v>4456104.24</v>
      </c>
      <c r="R32" s="156">
        <f t="shared" si="8"/>
        <v>1909758.96</v>
      </c>
      <c r="S32" s="157">
        <f>$S$2*(G32+H32)/2*J32*M32*N32*L32</f>
        <v>3874396.5812260457</v>
      </c>
      <c r="T32" s="204">
        <v>3874397</v>
      </c>
      <c r="U32" s="158"/>
      <c r="V32" s="189">
        <f t="shared" si="0"/>
        <v>3874396.5812260457</v>
      </c>
      <c r="W32" s="197"/>
      <c r="X32" s="192">
        <f t="shared" si="1"/>
        <v>2491466.6187739545</v>
      </c>
      <c r="Y32" s="159">
        <f t="shared" si="2"/>
        <v>4456104.24</v>
      </c>
      <c r="Z32" s="159">
        <f t="shared" si="3"/>
        <v>-1964637.6212260458</v>
      </c>
      <c r="AA32" s="160">
        <f t="shared" si="10"/>
        <v>1909758.96</v>
      </c>
      <c r="AB32" s="161">
        <f t="shared" si="11"/>
        <v>1964637.6212260458</v>
      </c>
      <c r="AC32" s="168">
        <f t="shared" si="12"/>
        <v>2491466.6187739545</v>
      </c>
      <c r="AD32" s="168">
        <f t="shared" si="13"/>
        <v>-1964637.6212260458</v>
      </c>
      <c r="AE32" s="170">
        <f t="shared" si="14"/>
        <v>4456104.24</v>
      </c>
      <c r="AF32" s="170">
        <f t="shared" si="15"/>
        <v>-581707.65877395449</v>
      </c>
      <c r="AG32" s="171">
        <f t="shared" si="16"/>
        <v>2491466.6187739545</v>
      </c>
      <c r="AH32" s="171">
        <f t="shared" si="17"/>
        <v>4456104.24</v>
      </c>
    </row>
    <row r="33" spans="1:34" ht="40.5" x14ac:dyDescent="0.25">
      <c r="A33" s="94">
        <v>20</v>
      </c>
      <c r="B33" s="95" t="s">
        <v>236</v>
      </c>
      <c r="C33" s="97">
        <v>14869</v>
      </c>
      <c r="D33" s="85">
        <v>92</v>
      </c>
      <c r="E33" s="85">
        <v>14</v>
      </c>
      <c r="F33" s="85">
        <f t="shared" si="4"/>
        <v>78</v>
      </c>
      <c r="G33" s="85">
        <f t="shared" si="5"/>
        <v>6.9100384469352825E-3</v>
      </c>
      <c r="H33" s="85">
        <f t="shared" si="6"/>
        <v>7.7658303464755076E-3</v>
      </c>
      <c r="I33" s="85"/>
      <c r="J33" s="84">
        <v>1.153667</v>
      </c>
      <c r="K33" s="84"/>
      <c r="L33" s="84"/>
      <c r="M33" s="84">
        <v>1</v>
      </c>
      <c r="N33" s="85">
        <v>1</v>
      </c>
      <c r="O33" s="85"/>
      <c r="P33" s="155">
        <v>7797300</v>
      </c>
      <c r="Q33" s="156">
        <f t="shared" si="7"/>
        <v>5458110</v>
      </c>
      <c r="R33" s="156">
        <f t="shared" si="8"/>
        <v>2339190</v>
      </c>
      <c r="S33" s="157">
        <f>$S$2*(G33+H33)/2*J33*M33*N33</f>
        <v>6608455.0703542084</v>
      </c>
      <c r="T33" s="204">
        <v>6608455</v>
      </c>
      <c r="U33" s="158">
        <f t="shared" si="9"/>
        <v>4625918.5492479457</v>
      </c>
      <c r="V33" s="189">
        <f t="shared" si="0"/>
        <v>1982536.5211062627</v>
      </c>
      <c r="W33" s="197"/>
      <c r="X33" s="192">
        <f t="shared" si="1"/>
        <v>1188844.9296457916</v>
      </c>
      <c r="Y33" s="159">
        <f t="shared" si="2"/>
        <v>832191.45075205434</v>
      </c>
      <c r="Z33" s="159">
        <f t="shared" si="3"/>
        <v>356653.47889373731</v>
      </c>
      <c r="AA33" s="160">
        <f t="shared" si="10"/>
        <v>2339190</v>
      </c>
      <c r="AB33" s="161">
        <f t="shared" si="11"/>
        <v>4269265.0703542084</v>
      </c>
      <c r="AC33" s="168">
        <f t="shared" si="12"/>
        <v>1188844.9296457916</v>
      </c>
      <c r="AD33" s="168">
        <f t="shared" si="13"/>
        <v>356653.47889373731</v>
      </c>
      <c r="AE33" s="170">
        <f t="shared" si="14"/>
        <v>5458110</v>
      </c>
      <c r="AF33" s="170">
        <f t="shared" si="15"/>
        <v>1150345.0703542084</v>
      </c>
      <c r="AG33" s="171">
        <f t="shared" si="16"/>
        <v>1188844.9296457916</v>
      </c>
      <c r="AH33" s="171">
        <f t="shared" si="17"/>
        <v>832191.45075205434</v>
      </c>
    </row>
    <row r="34" spans="1:34" ht="40.5" x14ac:dyDescent="0.25">
      <c r="A34" s="94">
        <v>21</v>
      </c>
      <c r="B34" s="98" t="s">
        <v>237</v>
      </c>
      <c r="C34" s="97">
        <v>15653</v>
      </c>
      <c r="D34" s="85">
        <v>83</v>
      </c>
      <c r="E34" s="85">
        <v>5</v>
      </c>
      <c r="F34" s="85">
        <f t="shared" si="4"/>
        <v>78</v>
      </c>
      <c r="G34" s="85">
        <f t="shared" si="5"/>
        <v>7.2743850837230463E-3</v>
      </c>
      <c r="H34" s="85">
        <f t="shared" si="6"/>
        <v>7.7658303464755076E-3</v>
      </c>
      <c r="I34" s="85"/>
      <c r="J34" s="84">
        <v>1.1299999999999999</v>
      </c>
      <c r="K34" s="84"/>
      <c r="L34" s="84"/>
      <c r="M34" s="84">
        <v>1</v>
      </c>
      <c r="N34" s="85">
        <v>1</v>
      </c>
      <c r="O34" s="85"/>
      <c r="P34" s="155">
        <v>7286100</v>
      </c>
      <c r="Q34" s="156">
        <f t="shared" si="7"/>
        <v>5100270</v>
      </c>
      <c r="R34" s="156">
        <f t="shared" si="8"/>
        <v>2185830</v>
      </c>
      <c r="S34" s="157">
        <f>$S$2*(G34+H34)/2*J34*M34*N34</f>
        <v>6633582.759094066</v>
      </c>
      <c r="T34" s="204">
        <v>6633583</v>
      </c>
      <c r="U34" s="158">
        <f t="shared" si="9"/>
        <v>4643507.9313658457</v>
      </c>
      <c r="V34" s="189">
        <f t="shared" si="0"/>
        <v>1990074.8277282203</v>
      </c>
      <c r="W34" s="197"/>
      <c r="X34" s="192">
        <f t="shared" si="1"/>
        <v>652517.24090593401</v>
      </c>
      <c r="Y34" s="159">
        <f t="shared" si="2"/>
        <v>456762.06863415428</v>
      </c>
      <c r="Z34" s="159">
        <f t="shared" si="3"/>
        <v>195755.17227177974</v>
      </c>
      <c r="AA34" s="160">
        <f t="shared" si="10"/>
        <v>2185830</v>
      </c>
      <c r="AB34" s="161">
        <f t="shared" si="11"/>
        <v>4447752.759094066</v>
      </c>
      <c r="AC34" s="168">
        <f t="shared" si="12"/>
        <v>652517.24090593401</v>
      </c>
      <c r="AD34" s="168">
        <f t="shared" si="13"/>
        <v>195755.17227177974</v>
      </c>
      <c r="AE34" s="170">
        <f t="shared" si="14"/>
        <v>5100270</v>
      </c>
      <c r="AF34" s="170">
        <f t="shared" si="15"/>
        <v>1533312.759094066</v>
      </c>
      <c r="AG34" s="171">
        <f t="shared" si="16"/>
        <v>652517.24090593401</v>
      </c>
      <c r="AH34" s="171">
        <f t="shared" si="17"/>
        <v>456762.06863415428</v>
      </c>
    </row>
    <row r="35" spans="1:34" ht="40.5" x14ac:dyDescent="0.25">
      <c r="A35" s="94">
        <v>22</v>
      </c>
      <c r="B35" s="95" t="s">
        <v>238</v>
      </c>
      <c r="C35" s="97">
        <v>13095</v>
      </c>
      <c r="D35" s="85">
        <v>60</v>
      </c>
      <c r="E35" s="85">
        <v>38</v>
      </c>
      <c r="F35" s="85">
        <f t="shared" si="4"/>
        <v>22</v>
      </c>
      <c r="G35" s="85">
        <f t="shared" si="5"/>
        <v>6.0856112356323577E-3</v>
      </c>
      <c r="H35" s="85">
        <f t="shared" si="6"/>
        <v>2.1903624054161689E-3</v>
      </c>
      <c r="I35" s="85"/>
      <c r="J35" s="84">
        <v>1.1536713160000001</v>
      </c>
      <c r="K35" s="84"/>
      <c r="L35" s="84">
        <v>1.3484007</v>
      </c>
      <c r="M35" s="84">
        <v>1</v>
      </c>
      <c r="N35" s="85">
        <v>1</v>
      </c>
      <c r="O35" s="85"/>
      <c r="P35" s="155">
        <v>7020500</v>
      </c>
      <c r="Q35" s="156">
        <f t="shared" si="7"/>
        <v>4914350</v>
      </c>
      <c r="R35" s="156">
        <f t="shared" si="8"/>
        <v>2106150</v>
      </c>
      <c r="S35" s="157">
        <f>$S$2*(G35+H35)/2*J35*M35*L35</f>
        <v>5024997.0842588991</v>
      </c>
      <c r="T35" s="204">
        <v>5024997</v>
      </c>
      <c r="U35" s="158">
        <f>S35</f>
        <v>5024997.0842588991</v>
      </c>
      <c r="V35" s="189"/>
      <c r="W35" s="197"/>
      <c r="X35" s="192">
        <f t="shared" si="1"/>
        <v>1995502.9157411009</v>
      </c>
      <c r="Y35" s="159">
        <f t="shared" si="2"/>
        <v>-110647.08425889909</v>
      </c>
      <c r="Z35" s="159">
        <f t="shared" si="3"/>
        <v>2106150</v>
      </c>
      <c r="AA35" s="160">
        <f t="shared" si="10"/>
        <v>2106150</v>
      </c>
      <c r="AB35" s="161">
        <f t="shared" si="11"/>
        <v>2918847.0842588991</v>
      </c>
      <c r="AC35" s="168">
        <f t="shared" si="12"/>
        <v>1995502.9157411009</v>
      </c>
      <c r="AD35" s="168">
        <f t="shared" si="13"/>
        <v>2106150</v>
      </c>
      <c r="AE35" s="170">
        <f t="shared" si="14"/>
        <v>4914350</v>
      </c>
      <c r="AF35" s="170">
        <f t="shared" si="15"/>
        <v>110647.08425889909</v>
      </c>
      <c r="AG35" s="171">
        <f t="shared" si="16"/>
        <v>1995502.9157411009</v>
      </c>
      <c r="AH35" s="171">
        <f t="shared" si="17"/>
        <v>-110647.08425889909</v>
      </c>
    </row>
    <row r="36" spans="1:34" ht="40.5" x14ac:dyDescent="0.25">
      <c r="A36" s="94">
        <v>23</v>
      </c>
      <c r="B36" s="95" t="s">
        <v>239</v>
      </c>
      <c r="C36" s="97">
        <v>10199</v>
      </c>
      <c r="D36" s="85">
        <v>113</v>
      </c>
      <c r="E36" s="85">
        <v>13</v>
      </c>
      <c r="F36" s="85">
        <f t="shared" si="4"/>
        <v>100</v>
      </c>
      <c r="G36" s="85">
        <f t="shared" si="5"/>
        <v>4.7397593732122498E-3</v>
      </c>
      <c r="H36" s="85">
        <f t="shared" si="6"/>
        <v>9.9561927518916765E-3</v>
      </c>
      <c r="I36" s="85"/>
      <c r="J36" s="84">
        <v>1.1599999999999999</v>
      </c>
      <c r="K36" s="84"/>
      <c r="L36" s="84"/>
      <c r="M36" s="84">
        <v>1</v>
      </c>
      <c r="N36" s="85">
        <v>1</v>
      </c>
      <c r="O36" s="85"/>
      <c r="P36" s="155">
        <v>7976100</v>
      </c>
      <c r="Q36" s="156">
        <f t="shared" si="7"/>
        <v>5583270</v>
      </c>
      <c r="R36" s="156">
        <f t="shared" si="8"/>
        <v>2392830</v>
      </c>
      <c r="S36" s="157">
        <f>$S$2*(G36+H36)/2*J36*M36*N36</f>
        <v>6653824.9157115724</v>
      </c>
      <c r="T36" s="204">
        <v>6653825</v>
      </c>
      <c r="U36" s="158">
        <f t="shared" si="9"/>
        <v>4657677.4409981007</v>
      </c>
      <c r="V36" s="189">
        <f t="shared" si="0"/>
        <v>1996147.4747134717</v>
      </c>
      <c r="W36" s="197"/>
      <c r="X36" s="192">
        <f t="shared" si="1"/>
        <v>1322275.0842884276</v>
      </c>
      <c r="Y36" s="159">
        <f t="shared" si="2"/>
        <v>925592.55900189932</v>
      </c>
      <c r="Z36" s="159">
        <f t="shared" si="3"/>
        <v>396682.52528652828</v>
      </c>
      <c r="AA36" s="160">
        <f t="shared" si="10"/>
        <v>2392830</v>
      </c>
      <c r="AB36" s="161">
        <f t="shared" si="11"/>
        <v>4260994.9157115724</v>
      </c>
      <c r="AC36" s="168">
        <f t="shared" si="12"/>
        <v>1322275.0842884276</v>
      </c>
      <c r="AD36" s="168">
        <f t="shared" si="13"/>
        <v>396682.52528652828</v>
      </c>
      <c r="AE36" s="170">
        <f t="shared" si="14"/>
        <v>5583270</v>
      </c>
      <c r="AF36" s="170">
        <f t="shared" si="15"/>
        <v>1070554.9157115724</v>
      </c>
      <c r="AG36" s="171">
        <f t="shared" si="16"/>
        <v>1322275.0842884276</v>
      </c>
      <c r="AH36" s="171">
        <f t="shared" si="17"/>
        <v>925592.55900189932</v>
      </c>
    </row>
    <row r="37" spans="1:34" ht="67.5" x14ac:dyDescent="0.25">
      <c r="A37" s="94">
        <v>24</v>
      </c>
      <c r="B37" s="95" t="s">
        <v>240</v>
      </c>
      <c r="C37" s="97">
        <v>20084</v>
      </c>
      <c r="D37" s="85">
        <v>129</v>
      </c>
      <c r="E37" s="85">
        <v>9</v>
      </c>
      <c r="F37" s="85">
        <f t="shared" si="4"/>
        <v>120</v>
      </c>
      <c r="G37" s="85">
        <f t="shared" si="5"/>
        <v>9.3335942005681755E-3</v>
      </c>
      <c r="H37" s="85">
        <f t="shared" si="6"/>
        <v>1.1947431302270013E-2</v>
      </c>
      <c r="I37" s="85">
        <f t="shared" si="19"/>
        <v>6.9767441860465116</v>
      </c>
      <c r="J37" s="86"/>
      <c r="K37" s="85">
        <v>0.98399999999999999</v>
      </c>
      <c r="L37" s="85"/>
      <c r="M37" s="85">
        <v>1</v>
      </c>
      <c r="N37" s="84">
        <v>1.0049999999999999</v>
      </c>
      <c r="O37" s="84"/>
      <c r="P37" s="155">
        <v>10094000</v>
      </c>
      <c r="Q37" s="156">
        <f t="shared" si="7"/>
        <v>7065800</v>
      </c>
      <c r="R37" s="156">
        <f t="shared" si="8"/>
        <v>3028200</v>
      </c>
      <c r="S37" s="157">
        <f>$S$2*(G37+H37)/2*K37*M37*N37</f>
        <v>8214277.3713474926</v>
      </c>
      <c r="T37" s="204">
        <v>8214277</v>
      </c>
      <c r="U37" s="158">
        <f>S37</f>
        <v>8214277.3713474926</v>
      </c>
      <c r="V37" s="189"/>
      <c r="W37" s="197"/>
      <c r="X37" s="192">
        <f t="shared" si="1"/>
        <v>1879722.6286525074</v>
      </c>
      <c r="Y37" s="159">
        <f t="shared" si="2"/>
        <v>-1148477.3713474926</v>
      </c>
      <c r="Z37" s="159">
        <f t="shared" si="3"/>
        <v>3028200</v>
      </c>
      <c r="AA37" s="160">
        <f t="shared" si="10"/>
        <v>3028200</v>
      </c>
      <c r="AB37" s="161">
        <f t="shared" si="11"/>
        <v>5186077.3713474926</v>
      </c>
      <c r="AC37" s="168">
        <f t="shared" si="12"/>
        <v>1879722.6286525074</v>
      </c>
      <c r="AD37" s="168">
        <f t="shared" si="13"/>
        <v>3028200</v>
      </c>
      <c r="AE37" s="170">
        <f t="shared" si="14"/>
        <v>7065800</v>
      </c>
      <c r="AF37" s="170">
        <f t="shared" si="15"/>
        <v>1148477.3713474926</v>
      </c>
      <c r="AG37" s="171">
        <f t="shared" si="16"/>
        <v>1879722.6286525074</v>
      </c>
      <c r="AH37" s="171">
        <f t="shared" si="17"/>
        <v>-1148477.3713474926</v>
      </c>
    </row>
    <row r="38" spans="1:34" ht="40.5" x14ac:dyDescent="0.25">
      <c r="A38" s="94">
        <v>25</v>
      </c>
      <c r="B38" s="95" t="s">
        <v>241</v>
      </c>
      <c r="C38" s="97">
        <v>15333</v>
      </c>
      <c r="D38" s="85">
        <v>137</v>
      </c>
      <c r="E38" s="85">
        <v>19</v>
      </c>
      <c r="F38" s="85">
        <f t="shared" si="4"/>
        <v>118</v>
      </c>
      <c r="G38" s="85">
        <f t="shared" si="5"/>
        <v>7.1256721707484488E-3</v>
      </c>
      <c r="H38" s="85">
        <f t="shared" si="6"/>
        <v>1.1748307447232178E-2</v>
      </c>
      <c r="I38" s="85"/>
      <c r="J38" s="84">
        <v>1.1299999999999999</v>
      </c>
      <c r="K38" s="84"/>
      <c r="L38" s="84"/>
      <c r="M38" s="84">
        <v>1</v>
      </c>
      <c r="N38" s="85">
        <v>1</v>
      </c>
      <c r="O38" s="85"/>
      <c r="P38" s="155">
        <v>10057200</v>
      </c>
      <c r="Q38" s="156">
        <f t="shared" si="7"/>
        <v>7040040</v>
      </c>
      <c r="R38" s="156">
        <f t="shared" si="8"/>
        <v>3017160</v>
      </c>
      <c r="S38" s="157">
        <f>$S$2*(G38+H38)/2*J38*M38*N38</f>
        <v>8324488.8592447657</v>
      </c>
      <c r="T38" s="204">
        <v>8324489</v>
      </c>
      <c r="U38" s="158">
        <f t="shared" si="9"/>
        <v>5827142.2014713353</v>
      </c>
      <c r="V38" s="189">
        <f t="shared" si="0"/>
        <v>2497346.6577734305</v>
      </c>
      <c r="W38" s="197"/>
      <c r="X38" s="192">
        <f t="shared" si="1"/>
        <v>1732711.1407552343</v>
      </c>
      <c r="Y38" s="159">
        <f t="shared" si="2"/>
        <v>1212897.7985286647</v>
      </c>
      <c r="Z38" s="159">
        <f t="shared" si="3"/>
        <v>519813.34222656954</v>
      </c>
      <c r="AA38" s="160">
        <f t="shared" si="10"/>
        <v>3017160</v>
      </c>
      <c r="AB38" s="161">
        <f t="shared" si="11"/>
        <v>5307328.8592447657</v>
      </c>
      <c r="AC38" s="168">
        <f t="shared" si="12"/>
        <v>1732711.1407552343</v>
      </c>
      <c r="AD38" s="168">
        <f t="shared" si="13"/>
        <v>519813.34222656954</v>
      </c>
      <c r="AE38" s="170">
        <f t="shared" si="14"/>
        <v>7040040</v>
      </c>
      <c r="AF38" s="170">
        <f t="shared" si="15"/>
        <v>1284448.8592447657</v>
      </c>
      <c r="AG38" s="171">
        <f t="shared" si="16"/>
        <v>1732711.1407552343</v>
      </c>
      <c r="AH38" s="171">
        <f t="shared" si="17"/>
        <v>1212897.7985286647</v>
      </c>
    </row>
    <row r="39" spans="1:34" ht="27" x14ac:dyDescent="0.25">
      <c r="A39" s="94">
        <v>26</v>
      </c>
      <c r="B39" s="95" t="s">
        <v>242</v>
      </c>
      <c r="C39" s="97">
        <v>11948</v>
      </c>
      <c r="D39" s="85">
        <v>85</v>
      </c>
      <c r="E39" s="85">
        <v>11</v>
      </c>
      <c r="F39" s="85">
        <f t="shared" si="4"/>
        <v>74</v>
      </c>
      <c r="G39" s="85">
        <f t="shared" si="5"/>
        <v>5.5525683881890346E-3</v>
      </c>
      <c r="H39" s="85">
        <f t="shared" si="6"/>
        <v>7.3675826363998409E-3</v>
      </c>
      <c r="I39" s="85"/>
      <c r="J39" s="84">
        <v>1.159999</v>
      </c>
      <c r="K39" s="84"/>
      <c r="L39" s="84"/>
      <c r="M39" s="84">
        <v>1</v>
      </c>
      <c r="N39" s="85">
        <v>1</v>
      </c>
      <c r="O39" s="85"/>
      <c r="P39" s="155">
        <v>6761200</v>
      </c>
      <c r="Q39" s="156">
        <f t="shared" si="7"/>
        <v>4732840</v>
      </c>
      <c r="R39" s="156">
        <f t="shared" si="8"/>
        <v>2028360</v>
      </c>
      <c r="S39" s="157">
        <f>$S$2*(G39+H39)/2*J39*M39*N39</f>
        <v>5849797.8191289604</v>
      </c>
      <c r="T39" s="204">
        <v>5849798</v>
      </c>
      <c r="U39" s="158">
        <f t="shared" si="9"/>
        <v>4094858.4733902719</v>
      </c>
      <c r="V39" s="189">
        <f t="shared" si="0"/>
        <v>1754939.3457386885</v>
      </c>
      <c r="W39" s="197"/>
      <c r="X39" s="192">
        <f t="shared" si="1"/>
        <v>911402.18087103963</v>
      </c>
      <c r="Y39" s="159">
        <f t="shared" si="2"/>
        <v>637981.52660972811</v>
      </c>
      <c r="Z39" s="159">
        <f t="shared" si="3"/>
        <v>273420.65426131152</v>
      </c>
      <c r="AA39" s="160">
        <f t="shared" si="10"/>
        <v>2028360</v>
      </c>
      <c r="AB39" s="161">
        <f t="shared" si="11"/>
        <v>3821437.8191289604</v>
      </c>
      <c r="AC39" s="168">
        <f t="shared" si="12"/>
        <v>911402.18087103963</v>
      </c>
      <c r="AD39" s="168">
        <f t="shared" si="13"/>
        <v>273420.65426131152</v>
      </c>
      <c r="AE39" s="170">
        <f t="shared" si="14"/>
        <v>4732840</v>
      </c>
      <c r="AF39" s="170">
        <f t="shared" si="15"/>
        <v>1116957.8191289604</v>
      </c>
      <c r="AG39" s="171">
        <f t="shared" si="16"/>
        <v>911402.18087103963</v>
      </c>
      <c r="AH39" s="171">
        <f t="shared" si="17"/>
        <v>637981.52660972811</v>
      </c>
    </row>
    <row r="40" spans="1:34" ht="40.5" x14ac:dyDescent="0.25">
      <c r="A40" s="94">
        <v>27</v>
      </c>
      <c r="B40" s="95" t="s">
        <v>243</v>
      </c>
      <c r="C40" s="97">
        <v>16998</v>
      </c>
      <c r="D40" s="85">
        <v>158</v>
      </c>
      <c r="E40" s="85">
        <v>28</v>
      </c>
      <c r="F40" s="85">
        <f t="shared" si="4"/>
        <v>130</v>
      </c>
      <c r="G40" s="85">
        <f t="shared" si="5"/>
        <v>7.899444046069402E-3</v>
      </c>
      <c r="H40" s="85">
        <f t="shared" si="6"/>
        <v>1.2943050577459179E-2</v>
      </c>
      <c r="I40" s="85"/>
      <c r="J40" s="84">
        <v>1.1269</v>
      </c>
      <c r="K40" s="84"/>
      <c r="L40" s="84"/>
      <c r="M40" s="84">
        <v>1</v>
      </c>
      <c r="N40" s="85">
        <v>1</v>
      </c>
      <c r="O40" s="85"/>
      <c r="P40" s="155">
        <v>10304900</v>
      </c>
      <c r="Q40" s="156">
        <f t="shared" si="7"/>
        <v>7213430</v>
      </c>
      <c r="R40" s="156">
        <f t="shared" si="8"/>
        <v>3091470</v>
      </c>
      <c r="S40" s="157">
        <f>$S$2*(G40+H40)/2*J40*M40*N40</f>
        <v>9167495.9812202901</v>
      </c>
      <c r="T40" s="204">
        <v>9167496</v>
      </c>
      <c r="U40" s="158">
        <f t="shared" si="9"/>
        <v>6417247.1868542023</v>
      </c>
      <c r="V40" s="189">
        <f t="shared" si="0"/>
        <v>2750248.7943660878</v>
      </c>
      <c r="W40" s="197"/>
      <c r="X40" s="192">
        <f t="shared" si="1"/>
        <v>1137404.0187797099</v>
      </c>
      <c r="Y40" s="159">
        <f t="shared" si="2"/>
        <v>796182.8131457977</v>
      </c>
      <c r="Z40" s="159">
        <f t="shared" si="3"/>
        <v>341221.20563391224</v>
      </c>
      <c r="AA40" s="160">
        <f t="shared" si="10"/>
        <v>3091470</v>
      </c>
      <c r="AB40" s="161">
        <f t="shared" si="11"/>
        <v>6076025.9812202901</v>
      </c>
      <c r="AC40" s="168">
        <f t="shared" si="12"/>
        <v>1137404.0187797099</v>
      </c>
      <c r="AD40" s="168">
        <f t="shared" si="13"/>
        <v>341221.20563391224</v>
      </c>
      <c r="AE40" s="170">
        <f t="shared" si="14"/>
        <v>7213430</v>
      </c>
      <c r="AF40" s="170">
        <f t="shared" si="15"/>
        <v>1954065.9812202901</v>
      </c>
      <c r="AG40" s="171">
        <f t="shared" si="16"/>
        <v>1137404.0187797099</v>
      </c>
      <c r="AH40" s="171">
        <f t="shared" si="17"/>
        <v>796182.8131457977</v>
      </c>
    </row>
    <row r="41" spans="1:34" ht="15.75" x14ac:dyDescent="0.25">
      <c r="A41" s="86"/>
      <c r="B41" s="99" t="s">
        <v>25</v>
      </c>
      <c r="C41" s="100">
        <f>SUM(C14:C40)</f>
        <v>2151797</v>
      </c>
      <c r="D41" s="100">
        <f t="shared" ref="D41:E41" si="20">SUM(D14:D40)</f>
        <v>11740</v>
      </c>
      <c r="E41" s="100">
        <f t="shared" si="20"/>
        <v>1696</v>
      </c>
      <c r="F41" s="101">
        <f t="shared" si="4"/>
        <v>10044</v>
      </c>
      <c r="G41" s="97"/>
      <c r="H41" s="97"/>
      <c r="I41" s="97"/>
      <c r="J41" s="97"/>
      <c r="K41" s="97"/>
      <c r="L41" s="97"/>
      <c r="M41" s="97"/>
      <c r="N41" s="97"/>
      <c r="O41" s="97"/>
      <c r="P41" s="163">
        <f>SUM(P14:P40)</f>
        <v>913153263.20000005</v>
      </c>
      <c r="Q41" s="164">
        <f>SUM(Q14:Q40)</f>
        <v>639207284.24000001</v>
      </c>
      <c r="R41" s="164">
        <f t="shared" si="8"/>
        <v>273945978.96000004</v>
      </c>
      <c r="S41" s="165">
        <f>SUM(S14:S40)</f>
        <v>780630736.00453103</v>
      </c>
      <c r="T41" s="205">
        <f>SUM(T14:T40)</f>
        <v>780630736</v>
      </c>
      <c r="U41" s="165">
        <f t="shared" ref="U41:V41" si="21">SUM(U14:U40)</f>
        <v>560769550.5292213</v>
      </c>
      <c r="V41" s="190">
        <f t="shared" si="21"/>
        <v>219861185.47530961</v>
      </c>
      <c r="W41" s="198"/>
      <c r="X41" s="193">
        <f t="shared" si="1"/>
        <v>132522527.19546902</v>
      </c>
      <c r="Y41" s="179">
        <f t="shared" si="2"/>
        <v>78437733.710778713</v>
      </c>
      <c r="Z41" s="179">
        <f t="shared" si="3"/>
        <v>54084793.484690428</v>
      </c>
      <c r="AA41" s="166">
        <f t="shared" si="10"/>
        <v>273945978.96000004</v>
      </c>
      <c r="AB41" s="162">
        <f t="shared" si="11"/>
        <v>506684757.04453099</v>
      </c>
      <c r="AC41" s="169">
        <f t="shared" si="12"/>
        <v>132522527.19546902</v>
      </c>
      <c r="AD41" s="169">
        <f t="shared" si="13"/>
        <v>54084793.484690309</v>
      </c>
      <c r="AE41" s="180">
        <f t="shared" si="14"/>
        <v>639207284.24000001</v>
      </c>
      <c r="AF41" s="180">
        <f t="shared" si="15"/>
        <v>141423451.76453102</v>
      </c>
      <c r="AG41" s="172">
        <f t="shared" si="16"/>
        <v>132522527.19546902</v>
      </c>
      <c r="AH41" s="172">
        <f t="shared" si="17"/>
        <v>78437733.710778594</v>
      </c>
    </row>
    <row r="42" spans="1:34" ht="18.75" x14ac:dyDescent="0.3">
      <c r="P42" s="105"/>
      <c r="W42" s="199"/>
      <c r="AA42" s="329">
        <f>AA41+AB41</f>
        <v>780630736.00453103</v>
      </c>
      <c r="AB42" s="330"/>
      <c r="AE42" s="318">
        <f>AE41+AF41</f>
        <v>780630736.00453103</v>
      </c>
      <c r="AF42" s="319"/>
    </row>
    <row r="43" spans="1:34" ht="18.75" x14ac:dyDescent="0.3">
      <c r="B43" s="106"/>
      <c r="N43" s="107"/>
      <c r="O43" s="107"/>
      <c r="P43" s="107"/>
      <c r="S43" s="105">
        <f>S2-S41</f>
        <v>-4.5310258865356445E-3</v>
      </c>
      <c r="T43" s="105"/>
      <c r="W43" s="199"/>
      <c r="AA43" s="174">
        <f>AA41/AA42</f>
        <v>0.35092901973361446</v>
      </c>
      <c r="AB43" s="174">
        <f>AB41/AA42</f>
        <v>0.64907098026638554</v>
      </c>
      <c r="AE43" s="173">
        <f>AE41/AE42</f>
        <v>0.81883437937843362</v>
      </c>
      <c r="AF43" s="173">
        <f>AF41/AE42</f>
        <v>0.18116562062156638</v>
      </c>
    </row>
    <row r="44" spans="1:34" x14ac:dyDescent="0.2">
      <c r="B44" s="108" t="s">
        <v>26</v>
      </c>
      <c r="P44" s="105"/>
      <c r="W44" s="199"/>
    </row>
    <row r="45" spans="1:34" x14ac:dyDescent="0.2">
      <c r="B45" s="108" t="s">
        <v>54</v>
      </c>
    </row>
    <row r="46" spans="1:34" x14ac:dyDescent="0.2">
      <c r="B46" s="108"/>
    </row>
    <row r="47" spans="1:34" x14ac:dyDescent="0.2">
      <c r="B47" s="108" t="s">
        <v>58</v>
      </c>
    </row>
    <row r="48" spans="1:34" x14ac:dyDescent="0.2">
      <c r="B48" s="108"/>
    </row>
    <row r="49" spans="2:23" x14ac:dyDescent="0.2">
      <c r="B49" s="108" t="s">
        <v>61</v>
      </c>
      <c r="N49" s="105"/>
      <c r="U49" s="105"/>
      <c r="V49" s="105"/>
      <c r="W49" s="186"/>
    </row>
    <row r="50" spans="2:23" x14ac:dyDescent="0.2">
      <c r="B50" s="106" t="s">
        <v>256</v>
      </c>
      <c r="U50" s="178"/>
    </row>
    <row r="51" spans="2:23" x14ac:dyDescent="0.2">
      <c r="B51" s="106" t="s">
        <v>257</v>
      </c>
    </row>
    <row r="52" spans="2:23" x14ac:dyDescent="0.2">
      <c r="B52" s="106" t="s">
        <v>258</v>
      </c>
    </row>
    <row r="53" spans="2:23" x14ac:dyDescent="0.2">
      <c r="B53" s="106" t="s">
        <v>259</v>
      </c>
    </row>
    <row r="54" spans="2:23" x14ac:dyDescent="0.2">
      <c r="B54" s="106" t="s">
        <v>260</v>
      </c>
    </row>
    <row r="55" spans="2:23" x14ac:dyDescent="0.2">
      <c r="B55" s="106" t="s">
        <v>261</v>
      </c>
    </row>
    <row r="56" spans="2:23" x14ac:dyDescent="0.2">
      <c r="B56" s="106" t="s">
        <v>262</v>
      </c>
    </row>
    <row r="57" spans="2:23" x14ac:dyDescent="0.2">
      <c r="B57" s="106" t="s">
        <v>263</v>
      </c>
    </row>
    <row r="58" spans="2:23" x14ac:dyDescent="0.2">
      <c r="B58" s="106" t="s">
        <v>264</v>
      </c>
    </row>
    <row r="59" spans="2:23" x14ac:dyDescent="0.2">
      <c r="B59" s="106" t="s">
        <v>265</v>
      </c>
    </row>
    <row r="61" spans="2:23" x14ac:dyDescent="0.2">
      <c r="B61" s="108" t="s">
        <v>62</v>
      </c>
    </row>
    <row r="62" spans="2:23" x14ac:dyDescent="0.2">
      <c r="B62" s="106" t="s">
        <v>266</v>
      </c>
    </row>
    <row r="63" spans="2:23" x14ac:dyDescent="0.2">
      <c r="B63" s="106" t="s">
        <v>267</v>
      </c>
    </row>
    <row r="64" spans="2:23" x14ac:dyDescent="0.2">
      <c r="B64" s="106" t="s">
        <v>268</v>
      </c>
    </row>
    <row r="65" spans="2:14" x14ac:dyDescent="0.2">
      <c r="B65" s="106" t="s">
        <v>269</v>
      </c>
    </row>
    <row r="66" spans="2:14" x14ac:dyDescent="0.2">
      <c r="B66" s="106" t="s">
        <v>270</v>
      </c>
    </row>
    <row r="67" spans="2:14" ht="27" customHeight="1" x14ac:dyDescent="0.2">
      <c r="B67" s="106"/>
    </row>
    <row r="68" spans="2:14" x14ac:dyDescent="0.2">
      <c r="B68" s="177" t="s">
        <v>301</v>
      </c>
    </row>
    <row r="69" spans="2:14" x14ac:dyDescent="0.2">
      <c r="B69" s="75" t="s">
        <v>302</v>
      </c>
    </row>
    <row r="70" spans="2:14" x14ac:dyDescent="0.2">
      <c r="B70" s="75" t="s">
        <v>303</v>
      </c>
    </row>
    <row r="72" spans="2:14" x14ac:dyDescent="0.2">
      <c r="B72" s="108" t="s">
        <v>271</v>
      </c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</row>
    <row r="73" spans="2:14" x14ac:dyDescent="0.2">
      <c r="B73" s="262" t="s">
        <v>272</v>
      </c>
      <c r="C73" s="262"/>
      <c r="D73" s="262"/>
      <c r="E73" s="262"/>
      <c r="F73" s="262"/>
      <c r="G73" s="262"/>
      <c r="H73" s="262"/>
      <c r="I73" s="262"/>
      <c r="J73" s="262"/>
      <c r="K73" s="262"/>
      <c r="L73" s="182"/>
      <c r="M73" s="108"/>
      <c r="N73" s="108"/>
    </row>
    <row r="74" spans="2:14" x14ac:dyDescent="0.2">
      <c r="B74" s="108" t="s">
        <v>273</v>
      </c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</row>
    <row r="75" spans="2:14" x14ac:dyDescent="0.2">
      <c r="C75" s="106"/>
      <c r="D75" s="106"/>
      <c r="E75" s="106"/>
      <c r="F75" s="106"/>
      <c r="G75" s="106"/>
      <c r="H75" s="106"/>
      <c r="I75" s="106"/>
      <c r="J75" s="106"/>
    </row>
  </sheetData>
  <mergeCells count="53">
    <mergeCell ref="AG10:AG12"/>
    <mergeCell ref="U10:U12"/>
    <mergeCell ref="V10:V12"/>
    <mergeCell ref="X10:X12"/>
    <mergeCell ref="Y10:Y12"/>
    <mergeCell ref="Z10:Z12"/>
    <mergeCell ref="AA42:AB42"/>
    <mergeCell ref="AE42:AF42"/>
    <mergeCell ref="B73:K73"/>
    <mergeCell ref="T10:T12"/>
    <mergeCell ref="AB10:AB12"/>
    <mergeCell ref="AC10:AC12"/>
    <mergeCell ref="AD10:AD12"/>
    <mergeCell ref="AE10:AE12"/>
    <mergeCell ref="AF10:AF12"/>
    <mergeCell ref="AE8:AH9"/>
    <mergeCell ref="G9:G11"/>
    <mergeCell ref="H9:H11"/>
    <mergeCell ref="I9:I11"/>
    <mergeCell ref="J9:L11"/>
    <mergeCell ref="M9:M12"/>
    <mergeCell ref="N9:N12"/>
    <mergeCell ref="O9:O12"/>
    <mergeCell ref="P9:R9"/>
    <mergeCell ref="S9:V9"/>
    <mergeCell ref="AA10:AA12"/>
    <mergeCell ref="P10:P12"/>
    <mergeCell ref="Q10:Q12"/>
    <mergeCell ref="R10:R12"/>
    <mergeCell ref="S10:S12"/>
    <mergeCell ref="AH10:AH12"/>
    <mergeCell ref="A8:A12"/>
    <mergeCell ref="B8:F9"/>
    <mergeCell ref="G8:V8"/>
    <mergeCell ref="X8:Z8"/>
    <mergeCell ref="AA8:AD9"/>
    <mergeCell ref="X9:Z9"/>
    <mergeCell ref="B10:B12"/>
    <mergeCell ref="C10:C12"/>
    <mergeCell ref="D10:D12"/>
    <mergeCell ref="E10:E12"/>
    <mergeCell ref="F10:F11"/>
    <mergeCell ref="R1:S1"/>
    <mergeCell ref="AB1:AD1"/>
    <mergeCell ref="B2:B3"/>
    <mergeCell ref="C2:C3"/>
    <mergeCell ref="M2:N3"/>
    <mergeCell ref="O2:O3"/>
    <mergeCell ref="P2:P3"/>
    <mergeCell ref="R2:R3"/>
    <mergeCell ref="S2:S3"/>
    <mergeCell ref="AB2:AB3"/>
    <mergeCell ref="AD2:A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27мо на 2022</vt:lpstr>
      <vt:lpstr>Поселения</vt:lpstr>
      <vt:lpstr>Лист3</vt:lpstr>
      <vt:lpstr>Лист1</vt:lpstr>
      <vt:lpstr>27 мо на 2021</vt:lpstr>
      <vt:lpstr>21 меняя числен</vt:lpstr>
      <vt:lpstr>21 год скрытые ячейки</vt:lpstr>
      <vt:lpstr>округляя для З о БЮДЖ</vt:lpstr>
      <vt:lpstr>Лист3!Заголовки_для_печати</vt:lpstr>
      <vt:lpstr>Поселения!Заголовки_для_печати</vt:lpstr>
      <vt:lpstr>'27мо на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Коробейникова Наталья Александровна</dc:creator>
  <cp:lastModifiedBy>Богатикова</cp:lastModifiedBy>
  <cp:lastPrinted>2022-08-30T07:11:35Z</cp:lastPrinted>
  <dcterms:created xsi:type="dcterms:W3CDTF">2019-09-20T05:35:26Z</dcterms:created>
  <dcterms:modified xsi:type="dcterms:W3CDTF">2022-08-30T07:12:14Z</dcterms:modified>
</cp:coreProperties>
</file>